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mc:AlternateContent xmlns:mc="http://schemas.openxmlformats.org/markup-compatibility/2006">
    <mc:Choice Requires="x15">
      <x15ac:absPath xmlns:x15ac="http://schemas.microsoft.com/office/spreadsheetml/2010/11/ac" url="K:\Zertifikate\Umwelt\CRT_Cobalt reporting Template\"/>
    </mc:Choice>
  </mc:AlternateContent>
  <xr:revisionPtr revIDLastSave="0" documentId="13_ncr:1_{1D727E9F-62F4-4065-A466-517B5F9A779B}" xr6:coauthVersionLast="45" xr6:coauthVersionMax="47" xr10:uidLastSave="{00000000-0000-0000-0000-000000000000}"/>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Look-up'!$K$5:$K$97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<sst xmlns="http://schemas.openxmlformats.org/spreadsheetml/2006/main" count="14992" uniqueCount="12821">
  <si>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</si>
  <si>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</si>
  <si>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</si>
  <si>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</si>
  <si>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</si>
  <si>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</si>
  <si>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</si>
  <si>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</si>
  <si>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</si>
  <si>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</si>
  <si>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</si>
  <si>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</si>
  <si>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</si>
  <si>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</si>
  <si>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</si>
  <si>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</si>
  <si>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</si>
  <si>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</si>
  <si>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</si>
  <si>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</si>
  <si>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</si>
  <si>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</si>
  <si>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</si>
  <si>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</si>
  <si>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</si>
  <si>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</si>
  <si>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</si>
  <si>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</si>
  <si>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</si>
  <si>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</si>
  <si>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</si>
  <si>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</si>
  <si>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</si>
  <si>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</si>
  <si>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</si>
  <si>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</si>
  <si>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</si>
  <si>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</si>
  <si>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</si>
  <si>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</si>
  <si>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</si>
  <si>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</si>
  <si>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</si>
  <si>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</si>
  <si>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</si>
  <si>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</si>
  <si>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</si>
  <si>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</si>
  <si>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</si>
  <si>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</si>
  <si>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</si>
  <si>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</si>
  <si>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</si>
  <si>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</si>
  <si>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</si>
  <si>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</si>
  <si>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</si>
  <si>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</si>
  <si>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</si>
  <si>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</si>
  <si>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</si>
  <si>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</si>
  <si>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</si>
  <si>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</si>
  <si>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</si>
  <si>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</si>
  <si>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</si>
  <si>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</si>
  <si>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</si>
  <si>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</si>
  <si>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</si>
  <si>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</si>
  <si>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</si>
  <si>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</si>
  <si>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</si>
  <si>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</si>
  <si>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</si>
  <si>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</si>
  <si>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</si>
  <si>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</si>
  <si>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</si>
  <si>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</si>
  <si>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</si>
  <si>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</si>
  <si>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</si>
  <si>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</si>
  <si>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</si>
  <si>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</si>
  <si>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</si>
  <si>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</si>
  <si>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</si>
  <si>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</si>
  <si>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</si>
  <si>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</si>
  <si>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</si>
  <si>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</si>
  <si>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</si>
  <si>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</si>
  <si>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</si>
  <si>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</si>
  <si>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</si>
  <si>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</si>
  <si>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</si>
  <si>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</si>
  <si>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</si>
  <si>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</si>
  <si>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</si>
  <si>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</si>
  <si>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</si>
  <si>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</si>
  <si>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</si>
  <si>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</si>
  <si>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</si>
  <si>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</si>
  <si>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</si>
  <si>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</si>
  <si>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</si>
  <si>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</si>
  <si>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</si>
  <si>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</si>
  <si>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</si>
  <si>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</si>
  <si>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</si>
  <si>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</si>
  <si>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</si>
  <si>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</si>
  <si>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</si>
  <si>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</si>
  <si>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</si>
  <si>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</si>
  <si>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</si>
  <si>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</si>
  <si>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</si>
  <si>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</si>
  <si>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</si>
  <si>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</si>
  <si>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</si>
  <si>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</si>
  <si>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</si>
  <si>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</si>
  <si>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</si>
  <si>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</si>
  <si>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</si>
  <si>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</si>
  <si>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</si>
  <si>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</si>
  <si>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</si>
  <si>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</si>
  <si>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</si>
  <si>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</si>
  <si>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</si>
  <si>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</si>
  <si>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</si>
  <si>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</si>
  <si>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</si>
  <si>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</si>
  <si>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</si>
  <si>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</si>
  <si>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</si>
  <si>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</si>
  <si>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</si>
  <si>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</si>
  <si>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</si>
  <si>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</si>
  <si>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</si>
  <si>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</si>
  <si>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</si>
  <si>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</si>
  <si>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</si>
  <si>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</si>
  <si>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</si>
  <si>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</si>
  <si>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</si>
  <si>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</si>
  <si>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</si>
  <si>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</si>
  <si>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</si>
  <si>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</si>
  <si>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</si>
  <si>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</si>
  <si>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</si>
  <si>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</si>
  <si>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</si>
  <si>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</si>
  <si>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</si>
  <si>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</si>
  <si>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</si>
  <si>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</si>
  <si>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</si>
  <si>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</si>
  <si>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</si>
  <si>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</si>
  <si>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</si>
  <si>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</si>
  <si>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</si>
  <si>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</si>
  <si>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</si>
  <si>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</si>
  <si>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</si>
  <si>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</si>
  <si>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</si>
  <si>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</si>
  <si>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</si>
  <si>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</si>
  <si>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</si>
  <si>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</si>
  <si>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</si>
  <si>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</si>
  <si>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</si>
  <si>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</si>
  <si>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</si>
  <si>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</si>
  <si>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</si>
  <si>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</si>
  <si>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</si>
  <si>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</si>
  <si>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</si>
  <si>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</si>
  <si>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</si>
  <si>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</si>
  <si>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</si>
  <si>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</si>
  <si>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</si>
  <si>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</si>
  <si>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</si>
  <si>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</si>
  <si>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</si>
  <si>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</si>
  <si>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</si>
  <si>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</si>
  <si>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</si>
  <si>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</si>
  <si>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</si>
  <si>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</si>
  <si>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</si>
  <si>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</si>
  <si>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</si>
  <si>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</si>
  <si>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</si>
  <si>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</si>
  <si>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</si>
  <si>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</si>
  <si>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</si>
  <si>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</si>
  <si>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</si>
  <si>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</si>
  <si>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</si>
  <si>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</si>
  <si>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</si>
  <si>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</si>
  <si>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</si>
  <si>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</si>
  <si>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</si>
  <si>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</si>
  <si>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</si>
  <si>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</si>
  <si>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</si>
  <si>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</si>
  <si>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</si>
  <si>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</si>
  <si>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</si>
  <si>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</si>
  <si>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</si>
  <si>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</si>
  <si>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</si>
  <si>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</si>
  <si>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</si>
  <si>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</si>
  <si>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</si>
  <si>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</si>
  <si>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</si>
  <si>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</si>
  <si>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</si>
  <si>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</si>
  <si>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</si>
  <si>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</si>
  <si>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</si>
  <si>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</si>
  <si>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</si>
  <si>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</si>
  <si>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</si>
  <si>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</si>
  <si>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</si>
  <si>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</si>
  <si>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</si>
  <si>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</si>
  <si>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</si>
  <si>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</si>
  <si>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</si>
  <si>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</si>
  <si>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</si>
  <si>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</si>
  <si>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</si>
  <si>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</si>
  <si>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</si>
  <si>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</si>
  <si>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</si>
  <si>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</si>
  <si>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</si>
  <si>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</si>
  <si>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</si>
  <si>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</si>
  <si>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</si>
  <si>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</si>
  <si>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</si>
  <si>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</si>
  <si>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</si>
  <si>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</si>
  <si>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</si>
  <si>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</si>
  <si>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</si>
  <si>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</si>
  <si>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</si>
  <si>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</si>
  <si>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</si>
  <si>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</si>
  <si>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</si>
  <si>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</si>
  <si>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</si>
  <si>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</si>
  <si>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</si>
  <si>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</si>
  <si>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</si>
  <si>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</si>
  <si>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</si>
  <si>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</si>
  <si>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</si>
  <si>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</si>
  <si>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</si>
  <si>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</si>
  <si>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</si>
  <si>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</si>
  <si>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</si>
  <si>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</si>
  <si>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</si>
  <si>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</si>
  <si>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</si>
  <si>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</si>
  <si>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</si>
  <si>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</si>
  <si>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</si>
  <si>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</si>
  <si>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</si>
  <si>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</si>
  <si>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</si>
  <si>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</si>
  <si>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</si>
  <si>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</si>
  <si>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</si>
  <si>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</si>
  <si>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</si>
  <si>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</si>
  <si>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</si>
  <si>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</si>
  <si>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</si>
  <si>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</si>
  <si>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</si>
  <si>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</si>
  <si>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</si>
  <si>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</si>
  <si>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</si>
  <si>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</si>
  <si>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</si>
  <si>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</si>
  <si>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</si>
  <si>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</si>
  <si>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</si>
  <si>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</si>
  <si>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</si>
  <si>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</si>
  <si>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</si>
  <si>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</si>
  <si>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</si>
  <si>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</si>
  <si>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</si>
  <si>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</si>
  <si>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</si>
  <si>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</si>
  <si>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</si>
  <si>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</si>
  <si>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</si>
  <si>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</si>
  <si>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</si>
  <si>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</si>
  <si>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</si>
  <si>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</si>
  <si>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</si>
  <si>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</si>
  <si>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</si>
  <si>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</si>
  <si>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</si>
  <si>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</si>
  <si>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</si>
  <si>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</si>
  <si>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</si>
  <si>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</si>
  <si>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</si>
  <si>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</si>
  <si>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</si>
  <si>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</si>
  <si>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</si>
  <si>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</si>
  <si>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</si>
  <si>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</si>
  <si>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</si>
  <si>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</si>
  <si>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</si>
  <si>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</si>
  <si>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</si>
  <si>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</si>
  <si>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</si>
  <si>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</si>
  <si>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</si>
  <si>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</si>
  <si>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</si>
  <si>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</si>
  <si>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</si>
  <si>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</si>
  <si>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</si>
  <si>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</si>
  <si>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</si>
  <si>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</si>
  <si>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</si>
  <si>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</si>
  <si>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</si>
  <si>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</si>
  <si>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</si>
  <si>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</si>
  <si>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</si>
  <si>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</si>
  <si>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</si>
  <si>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</si>
  <si>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</si>
  <si>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</si>
  <si>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</si>
  <si>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</si>
  <si>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</si>
  <si>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</si>
  <si>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</si>
  <si>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</si>
  <si>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</si>
  <si>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</si>
  <si>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</si>
  <si>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</si>
  <si>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</si>
  <si>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</si>
  <si>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</si>
  <si>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</si>
  <si>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</si>
  <si>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</si>
  <si>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</si>
  <si>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</si>
  <si>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</si>
  <si>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</si>
  <si>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</si>
  <si>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</si>
  <si>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</si>
  <si>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</si>
  <si>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</si>
  <si>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</si>
  <si>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</si>
  <si>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</si>
  <si>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</si>
  <si>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</si>
  <si>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</si>
  <si>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</si>
  <si>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</si>
  <si>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</si>
  <si>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</si>
  <si>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</si>
  <si>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</si>
  <si>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</si>
  <si>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</si>
  <si>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</si>
  <si>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</si>
  <si>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</si>
  <si>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</si>
  <si>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</si>
  <si>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</si>
  <si>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</si>
  <si>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</si>
  <si>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</si>
  <si>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</si>
  <si>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</si>
  <si>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</si>
  <si>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</si>
  <si>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</si>
  <si>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</si>
  <si>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</si>
  <si>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</si>
  <si>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</si>
  <si>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</si>
  <si>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</si>
  <si>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</si>
  <si>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</si>
  <si>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</si>
  <si>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</si>
  <si>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</si>
  <si>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</si>
  <si>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</si>
  <si>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</si>
  <si>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</si>
  <si>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</si>
  <si>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</si>
  <si>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</si>
  <si>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</si>
  <si>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</si>
  <si>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</si>
  <si>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</si>
  <si>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</si>
  <si>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</si>
  <si>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</si>
  <si>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</si>
  <si>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</si>
  <si>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</si>
  <si>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</si>
  <si>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</si>
  <si>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</si>
  <si>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</si>
  <si>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</si>
  <si>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</si>
  <si>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</si>
  <si>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</si>
  <si>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</si>
  <si>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</si>
  <si>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</si>
  <si>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</si>
  <si>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</si>
  <si>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</si>
  <si>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</si>
  <si>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</si>
  <si>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</si>
  <si>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</si>
  <si>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</si>
  <si>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</si>
  <si>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</si>
  <si>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</si>
  <si>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</si>
  <si>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</si>
  <si>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</si>
  <si>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</si>
  <si>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</si>
  <si>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</si>
  <si>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</si>
  <si>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</si>
  <si>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</si>
  <si>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</si>
  <si>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</si>
  <si>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</si>
  <si>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</si>
  <si>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</si>
  <si>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</si>
  <si>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</si>
  <si>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</si>
  <si>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</si>
  <si>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</si>
  <si>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</si>
  <si>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</si>
  <si>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</si>
  <si>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</si>
  <si>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</si>
  <si>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</si>
  <si>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</si>
  <si>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</si>
  <si>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</si>
  <si>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</si>
  <si>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</si>
  <si>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</si>
  <si>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</si>
  <si>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</si>
  <si>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</si>
  <si>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</si>
  <si>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</si>
  <si>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</si>
  <si>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</si>
  <si>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</si>
  <si>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</si>
  <si>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</si>
  <si>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</si>
  <si>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</si>
  <si>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</si>
  <si>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</si>
  <si>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</si>
  <si>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</si>
  <si>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</si>
  <si>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</si>
  <si>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</si>
  <si>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</si>
  <si>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</si>
  <si>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</si>
  <si>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</si>
  <si>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</si>
  <si>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</si>
  <si>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</si>
  <si>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</si>
  <si>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</si>
  <si>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</si>
  <si>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</si>
  <si>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</si>
  <si>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</si>
  <si>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</si>
  <si>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</si>
  <si>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</si>
  <si>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</si>
  <si>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</si>
  <si>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</si>
  <si>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</si>
  <si>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</si>
  <si>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</si>
  <si>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</si>
  <si>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</si>
  <si>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</si>
  <si>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</si>
  <si>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</si>
  <si>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</si>
  <si>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</si>
  <si>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</si>
  <si>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</si>
  <si>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</si>
  <si>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</si>
  <si>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</si>
  <si>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</si>
  <si>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</si>
  <si>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</si>
  <si>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</si>
  <si>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</si>
  <si>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</si>
  <si>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</si>
  <si>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</si>
  <si>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</si>
  <si>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</si>
  <si>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</si>
  <si>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</si>
  <si>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</si>
  <si>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</si>
  <si>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</si>
  <si>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</si>
  <si>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</si>
  <si>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</si>
  <si>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</si>
  <si>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</si>
  <si>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</si>
  <si>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</si>
  <si>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</si>
  <si>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</si>
  <si>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</si>
  <si>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</si>
  <si>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</si>
  <si>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</si>
  <si>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</si>
  <si>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</si>
  <si>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</si>
  <si>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</si>
  <si>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</si>
  <si>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</si>
  <si>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</si>
  <si>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</si>
  <si>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</si>
  <si>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</si>
  <si>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</si>
  <si>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</si>
  <si>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</si>
  <si>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</si>
  <si>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</si>
  <si>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</si>
  <si>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</si>
  <si>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</si>
  <si>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</si>
  <si>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</si>
  <si>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</si>
  <si>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</si>
  <si>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</si>
  <si>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</si>
  <si>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</si>
  <si>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</si>
  <si>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</si>
  <si>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</si>
  <si>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</si>
  <si>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</si>
  <si>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</si>
  <si>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</si>
  <si>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</si>
  <si>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</si>
  <si>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</si>
  <si>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</si>
  <si>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</si>
  <si>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</si>
  <si>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</si>
  <si>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</si>
  <si>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</si>
  <si>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</si>
  <si>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</si>
  <si>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</si>
  <si>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</si>
  <si>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</si>
  <si>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</si>
  <si>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</si>
  <si>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</si>
  <si>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</si>
  <si>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</si>
  <si>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</si>
  <si>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</si>
  <si>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</si>
  <si>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</si>
  <si>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</si>
  <si>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</si>
  <si>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</si>
  <si>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</si>
  <si>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</si>
  <si>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</si>
  <si>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</si>
  <si>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</si>
  <si>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</si>
  <si>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</si>
  <si>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</si>
  <si>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</si>
  <si>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</si>
  <si>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</si>
  <si>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</si>
  <si>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</si>
  <si>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</si>
  <si>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</si>
  <si>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</si>
  <si>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</si>
  <si>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</si>
  <si>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</si>
  <si>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</si>
  <si>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</si>
  <si>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</si>
  <si>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</si>
  <si>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</si>
  <si>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</si>
  <si>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</si>
  <si>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</si>
  <si>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</si>
  <si>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</si>
  <si>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</si>
  <si>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</si>
  <si>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</si>
  <si>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</si>
  <si>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</si>
  <si>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</si>
  <si>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</si>
  <si>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</si>
  <si>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</si>
  <si>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</si>
  <si>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</si>
  <si>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</si>
  <si>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</si>
  <si>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</si>
  <si>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</si>
  <si>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</si>
  <si>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</si>
  <si>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</si>
  <si>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</si>
  <si>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</si>
  <si>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</si>
  <si>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</si>
  <si>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</si>
  <si>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</si>
  <si>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</si>
  <si>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</si>
  <si>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</si>
  <si>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</si>
  <si>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</si>
  <si>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</si>
  <si>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</si>
  <si>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</si>
  <si>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</si>
  <si>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</si>
  <si>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</si>
  <si>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</si>
  <si>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</si>
  <si>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</si>
  <si>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</si>
  <si>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</si>
  <si>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</si>
  <si>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</si>
  <si>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</si>
  <si>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</si>
  <si>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</si>
  <si>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</si>
  <si>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</si>
  <si>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</si>
  <si>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</si>
  <si>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</si>
  <si>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</si>
  <si>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</si>
  <si>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</si>
  <si>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</si>
  <si>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</si>
  <si>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</si>
  <si>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</si>
  <si>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</si>
  <si>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</si>
  <si>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</si>
  <si>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</si>
  <si>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</si>
  <si>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</si>
  <si>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</si>
  <si>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</si>
  <si>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</si>
  <si>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</si>
  <si>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</si>
  <si>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</si>
  <si>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</si>
  <si>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</si>
  <si>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</si>
  <si>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</si>
  <si>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</si>
  <si>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</si>
  <si>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</si>
  <si>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</si>
  <si>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</si>
  <si>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</si>
  <si>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</si>
  <si>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</si>
  <si>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</si>
  <si>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</si>
  <si>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</si>
  <si>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</si>
  <si>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</si>
  <si>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</si>
  <si>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</si>
  <si>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</si>
  <si>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</si>
  <si>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</si>
  <si>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</si>
  <si>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</si>
  <si>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</si>
  <si>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</si>
  <si>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</si>
  <si>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</si>
  <si>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</si>
  <si>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</si>
  <si>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</si>
  <si>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</si>
  <si>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</si>
  <si>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</si>
  <si>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</si>
  <si>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</si>
  <si>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</si>
  <si>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</si>
  <si>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</si>
  <si>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</si>
  <si>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</si>
  <si>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</si>
  <si>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</si>
  <si>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</si>
  <si>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</si>
  <si>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</si>
  <si>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</si>
  <si>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</si>
  <si>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</si>
  <si>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</si>
  <si>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</si>
  <si>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</si>
  <si>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</si>
  <si>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</si>
  <si>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</si>
  <si>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</si>
  <si>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</si>
  <si>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</si>
  <si>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</si>
  <si>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</si>
  <si>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</si>
  <si>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</si>
  <si>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</si>
  <si>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</si>
  <si>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</si>
  <si>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</si>
  <si>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</si>
  <si>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</si>
  <si>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</si>
  <si>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</si>
  <si>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</si>
  <si>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</si>
  <si>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</si>
  <si>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</si>
  <si>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</si>
  <si>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</si>
  <si>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</si>
  <si>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</si>
  <si>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</si>
  <si>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</si>
  <si>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</si>
  <si>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</si>
  <si>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</si>
  <si>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</si>
  <si>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</si>
  <si>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</si>
  <si>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</si>
  <si>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</si>
  <si>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</si>
  <si>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</si>
  <si>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</si>
  <si>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</si>
  <si>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</si>
  <si>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</si>
  <si>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</si>
  <si>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</si>
  <si>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</si>
  <si>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</si>
  <si>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</si>
  <si>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</si>
  <si>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</si>
  <si>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</si>
  <si>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</si>
  <si>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</si>
  <si>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</si>
  <si>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</si>
  <si>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</si>
  <si>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</si>
  <si>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</si>
  <si>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</si>
  <si>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</si>
  <si>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</si>
  <si>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</si>
  <si>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</si>
  <si>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</si>
  <si>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</si>
  <si>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</si>
  <si>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</si>
  <si>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</si>
  <si>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</si>
  <si>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</si>
  <si>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</si>
  <si>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</si>
  <si>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</si>
  <si>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</si>
  <si>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</si>
  <si>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</si>
  <si>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</si>
  <si>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</si>
  <si>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</si>
  <si>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</si>
  <si>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</si>
  <si>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</si>
  <si>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</si>
  <si>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</si>
  <si>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</si>
  <si>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</si>
  <si>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</si>
  <si>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</si>
  <si>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</si>
  <si>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</si>
  <si>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</si>
  <si>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</si>
  <si>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</si>
  <si>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</si>
  <si>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</si>
  <si>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</si>
  <si>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</si>
  <si>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</si>
  <si>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</si>
  <si>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</si>
  <si>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</si>
  <si>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</si>
  <si>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</si>
  <si>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</si>
  <si>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</si>
  <si>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</si>
  <si>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</si>
  <si>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</si>
  <si>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</si>
  <si>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</si>
  <si>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</si>
  <si>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</si>
  <si>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</si>
  <si>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</si>
  <si>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</si>
  <si>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</si>
  <si>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</si>
  <si>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</si>
  <si>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</si>
  <si>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</si>
  <si>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</si>
  <si>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</si>
  <si>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</si>
  <si>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</si>
  <si>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</si>
  <si>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</si>
  <si>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</si>
  <si>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</si>
  <si>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</si>
  <si>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</si>
  <si>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</si>
  <si>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</si>
  <si>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</si>
  <si>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</si>
  <si>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</si>
  <si>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</si>
  <si>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</si>
  <si>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</si>
  <si>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</si>
  <si>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</si>
  <si>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</si>
  <si>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</si>
  <si>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</si>
  <si>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</si>
  <si>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</si>
  <si>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</si>
  <si>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</si>
  <si>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</si>
  <si>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</si>
  <si>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</si>
  <si>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</si>
  <si>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</si>
  <si>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</si>
  <si>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</si>
  <si>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</si>
  <si>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</si>
  <si>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</si>
  <si>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</si>
  <si>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</si>
  <si>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</si>
  <si>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</si>
  <si>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</si>
  <si>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</si>
  <si>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</si>
  <si>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</si>
  <si>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</si>
  <si>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</si>
  <si>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</si>
  <si>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</si>
  <si>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</si>
  <si>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</si>
  <si>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</si>
  <si>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</si>
  <si>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</si>
  <si>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</si>
  <si>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</si>
  <si>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</si>
  <si>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</si>
  <si>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</si>
  <si>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</si>
  <si>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</si>
  <si>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</si>
  <si>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</si>
  <si>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</si>
  <si>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</si>
  <si>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</si>
  <si>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</si>
  <si>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</si>
  <si>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</si>
  <si>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</si>
  <si>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</si>
  <si>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</si>
  <si>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</si>
  <si>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</si>
  <si>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</si>
  <si>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</si>
  <si>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</si>
  <si>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</si>
  <si>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</si>
  <si>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</si>
  <si>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</si>
  <si>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</si>
  <si>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</si>
  <si>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</si>
  <si>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</si>
  <si>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</si>
  <si>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</si>
  <si>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</si>
  <si>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</si>
  <si>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</si>
  <si>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</si>
  <si>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</si>
  <si>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</si>
  <si>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</si>
  <si>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</si>
  <si>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</si>
  <si>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</si>
  <si>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</si>
  <si>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</si>
  <si>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</si>
  <si>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</si>
  <si>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</si>
  <si>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</si>
  <si>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</si>
  <si>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</si>
  <si>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</si>
  <si>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</si>
  <si>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</si>
  <si>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</si>
  <si>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</si>
  <si>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</si>
  <si>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</si>
  <si>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</si>
  <si>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</si>
  <si>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</si>
  <si>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</si>
  <si>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</si>
  <si>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</si>
  <si>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</si>
  <si>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</si>
  <si>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</si>
  <si>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</si>
  <si>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</si>
  <si>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</si>
  <si>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</si>
  <si>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</si>
  <si>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</si>
  <si>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</si>
  <si>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</si>
  <si>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</si>
  <si>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</si>
  <si>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</si>
  <si>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</si>
  <si>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</si>
  <si>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</si>
  <si>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</si>
  <si>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</si>
  <si>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</si>
  <si>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</si>
  <si>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</si>
  <si>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</si>
  <si>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</si>
  <si>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</si>
  <si>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</si>
  <si>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</si>
  <si>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</si>
  <si>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</si>
  <si>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</si>
  <si>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</si>
  <si>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</si>
  <si>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</si>
  <si>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</si>
  <si>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</si>
  <si>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</si>
  <si>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</si>
  <si>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</si>
  <si>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</si>
  <si>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</si>
  <si>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</si>
  <si>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</si>
  <si>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</si>
  <si>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</si>
  <si>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</si>
  <si>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</si>
  <si>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</si>
  <si>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</si>
  <si>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</si>
  <si>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</si>
  <si>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</si>
  <si>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</si>
  <si>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</si>
  <si>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</si>
  <si>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</si>
  <si>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</si>
  <si>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</si>
  <si>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</si>
  <si>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</si>
  <si>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</si>
  <si>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</si>
  <si>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</si>
  <si>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</si>
  <si>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</si>
  <si>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</si>
  <si>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</si>
  <si>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</si>
  <si>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</si>
  <si>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</si>
  <si>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</si>
  <si>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</si>
  <si>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</si>
  <si>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</si>
  <si>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</si>
  <si>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</si>
  <si>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</si>
  <si>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</si>
  <si>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</si>
  <si>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</si>
  <si>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</si>
  <si>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</si>
  <si>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</si>
  <si>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</si>
  <si>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</si>
  <si>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</si>
  <si>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</si>
  <si>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</si>
  <si>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</si>
  <si>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</si>
  <si>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</si>
  <si>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</si>
  <si>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</si>
  <si>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</si>
  <si>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</si>
  <si>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</si>
  <si>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</si>
  <si>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</si>
  <si>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</si>
  <si>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</si>
  <si>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</si>
  <si>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</si>
  <si>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</si>
  <si>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</si>
  <si>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</si>
  <si>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</si>
  <si>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</si>
  <si>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</si>
  <si>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</si>
  <si>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</si>
  <si>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</si>
  <si>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</si>
  <si>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</si>
  <si>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</si>
  <si>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</si>
  <si>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</si>
  <si>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</si>
  <si>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</si>
  <si>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</si>
  <si>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</si>
  <si>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</si>
  <si>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</si>
  <si>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</si>
  <si>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</si>
  <si>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</si>
  <si>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</si>
  <si>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</si>
  <si>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</si>
  <si>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</si>
  <si>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</si>
  <si>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</si>
  <si>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</si>
  <si>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</si>
  <si>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</si>
  <si>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</si>
  <si>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</si>
  <si>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</si>
  <si>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</si>
  <si>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</si>
  <si>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</si>
  <si>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</si>
  <si>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</si>
  <si>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</si>
  <si>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</si>
  <si>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</si>
  <si>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</si>
  <si>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</si>
  <si>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</si>
  <si>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</si>
  <si>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</si>
  <si>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</si>
  <si>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</si>
  <si>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</si>
  <si>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</si>
  <si>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</si>
  <si>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</si>
  <si>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</si>
  <si>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</si>
  <si>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</si>
  <si>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</si>
  <si>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</si>
  <si>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</si>
  <si>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</si>
  <si>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</si>
  <si>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</si>
  <si>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</si>
  <si>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</si>
  <si>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</si>
  <si>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</si>
  <si>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</si>
  <si>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</si>
  <si>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</si>
  <si>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</si>
  <si>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</si>
  <si>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</si>
  <si>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</si>
  <si>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</si>
  <si>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</si>
  <si>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</si>
  <si>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</si>
  <si>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</si>
  <si>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</si>
  <si>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</si>
  <si>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</si>
  <si>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</si>
  <si>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</si>
  <si>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</si>
  <si>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</si>
  <si>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</si>
  <si>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</si>
  <si>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</si>
  <si>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</si>
  <si>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</si>
  <si>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</si>
  <si>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</si>
  <si>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</si>
  <si>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</si>
  <si>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</si>
  <si>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</si>
  <si>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</si>
  <si>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</si>
  <si>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</si>
  <si>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</si>
  <si>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</si>
  <si>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</si>
  <si>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</si>
  <si>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</si>
  <si>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</si>
  <si>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</si>
  <si>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</si>
  <si>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</si>
  <si>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</si>
  <si>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</si>
  <si>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</si>
  <si>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</si>
  <si>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</si>
  <si>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</si>
  <si>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</si>
  <si>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</si>
  <si>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</si>
  <si>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</si>
  <si>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</si>
  <si>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</si>
  <si>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</si>
  <si>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</si>
  <si>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</si>
  <si>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</si>
  <si>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</si>
  <si>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</si>
  <si>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</si>
  <si>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</si>
  <si>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</si>
  <si>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</si>
  <si>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</si>
  <si>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</si>
  <si>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</si>
  <si>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</si>
  <si>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</si>
  <si>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</si>
  <si>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</si>
  <si>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</si>
  <si>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</si>
  <si>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</si>
  <si>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</si>
  <si>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</si>
  <si>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</si>
  <si>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</si>
  <si>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</si>
  <si>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</si>
  <si>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</si>
  <si>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</si>
  <si>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</si>
  <si>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</si>
  <si>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</si>
  <si>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</si>
  <si>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</si>
  <si>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</si>
  <si>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</si>
  <si>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</si>
  <si>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</si>
  <si>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</si>
  <si>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</si>
  <si>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</si>
  <si>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</si>
  <si>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</si>
  <si>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</si>
  <si>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</si>
  <si>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</si>
  <si>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</si>
  <si>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</si>
  <si>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</si>
  <si>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</si>
  <si>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</si>
  <si>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</si>
  <si>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</si>
  <si>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</si>
  <si>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</si>
  <si>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</si>
  <si>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</si>
  <si>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</si>
  <si>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</si>
  <si>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</si>
  <si>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</si>
  <si>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</si>
  <si>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</si>
  <si>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</si>
  <si>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</si>
  <si>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</si>
  <si>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</si>
  <si>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</si>
  <si>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</si>
  <si>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</si>
  <si>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</si>
  <si>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</si>
  <si>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</si>
  <si>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</si>
  <si>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</si>
  <si>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</si>
  <si>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</si>
  <si>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</si>
  <si>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</si>
  <si>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</si>
  <si>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</si>
  <si>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</si>
  <si>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</si>
  <si>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</si>
  <si>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</si>
  <si>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</si>
  <si>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</si>
  <si>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</si>
  <si>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</si>
  <si>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</si>
  <si>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</si>
  <si>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</si>
  <si>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</si>
  <si>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</si>
  <si>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</si>
  <si>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</si>
  <si>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</si>
  <si>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</si>
  <si>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</si>
  <si>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</si>
  <si>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</si>
  <si>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</si>
  <si>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</si>
  <si>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</si>
  <si>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</si>
  <si>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</si>
  <si>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</si>
  <si>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</si>
  <si>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</si>
  <si>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</si>
  <si>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</si>
  <si>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</si>
  <si>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</si>
  <si>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</si>
  <si>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</si>
  <si>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</si>
  <si>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</si>
  <si>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</si>
  <si>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</si>
  <si>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</si>
  <si>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</si>
  <si>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</si>
  <si>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</si>
  <si>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</si>
  <si>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</si>
  <si>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</si>
  <si>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</si>
  <si>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</si>
  <si>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</si>
  <si>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</si>
  <si>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</si>
  <si>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</si>
  <si>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</si>
  <si>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</si>
  <si>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</si>
  <si>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</si>
  <si>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</si>
  <si>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</si>
  <si>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</si>
  <si>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</si>
  <si>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</si>
  <si>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</si>
  <si>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</si>
  <si>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</si>
  <si>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</si>
  <si>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</si>
  <si>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</si>
  <si>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</si>
  <si>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</si>
  <si>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</si>
  <si>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</si>
  <si>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</si>
  <si>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</si>
  <si>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</si>
  <si>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</si>
  <si>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</si>
  <si>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</si>
  <si>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</si>
  <si>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</si>
  <si>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</si>
  <si>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</si>
  <si>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</si>
  <si>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</si>
  <si>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</si>
  <si>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</si>
  <si>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</si>
  <si>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</si>
  <si>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</si>
  <si>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</si>
  <si>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</si>
  <si>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</si>
  <si>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</si>
  <si>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</si>
  <si>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</si>
  <si>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</si>
  <si>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</si>
  <si>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</si>
  <si>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</si>
  <si>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</si>
  <si>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</si>
  <si>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</si>
  <si>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</si>
  <si>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</si>
  <si>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</si>
  <si>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</si>
  <si>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</si>
  <si>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</si>
  <si>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</si>
  <si>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</si>
  <si>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</si>
  <si>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</si>
  <si>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</si>
  <si>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</si>
  <si>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</si>
  <si>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</si>
  <si>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</si>
  <si>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</si>
  <si>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</si>
  <si>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</si>
  <si>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</si>
  <si>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</si>
  <si>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</si>
  <si>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</si>
  <si>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</si>
  <si>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</si>
  <si>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</si>
  <si>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</si>
  <si>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</si>
  <si>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</si>
  <si>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</si>
  <si>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</si>
  <si>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</si>
  <si>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</si>
  <si>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</si>
  <si>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</si>
  <si>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</si>
  <si>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</si>
  <si>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</si>
  <si>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</si>
  <si>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</si>
  <si>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</si>
  <si>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</si>
  <si>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</si>
  <si>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</si>
  <si>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</si>
  <si>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</si>
  <si>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</si>
  <si>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</si>
  <si>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</si>
  <si>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</si>
  <si>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</si>
  <si>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</si>
  <si>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</si>
  <si>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</si>
  <si>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</si>
  <si>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</si>
  <si>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</si>
  <si>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</si>
  <si>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</si>
  <si>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</si>
  <si>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</si>
  <si>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</si>
  <si>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</si>
  <si>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</si>
  <si>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</si>
  <si>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</si>
  <si>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</si>
  <si>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</si>
  <si>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</si>
  <si>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</si>
  <si>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</si>
  <si>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</si>
  <si>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</si>
  <si>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</si>
  <si>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</si>
  <si>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</si>
  <si>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</si>
  <si>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</si>
  <si>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</si>
  <si>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</si>
  <si>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</si>
  <si>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</si>
  <si>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</si>
  <si>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</si>
  <si>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</si>
  <si>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</si>
  <si>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</si>
  <si>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</si>
  <si>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</si>
  <si>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</si>
  <si>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</si>
  <si>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</si>
  <si>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</si>
  <si>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</si>
  <si>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</si>
  <si>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</si>
  <si>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</si>
  <si>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</si>
  <si>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</si>
  <si>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</si>
  <si>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</si>
  <si>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</si>
  <si>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</si>
  <si>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</si>
  <si>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</si>
  <si>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</si>
  <si>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</si>
  <si>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</si>
  <si>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</si>
  <si>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</si>
  <si>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</si>
  <si>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</si>
  <si>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</si>
  <si>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</si>
  <si>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</si>
  <si>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</si>
  <si>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</si>
  <si>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</si>
  <si>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</si>
  <si>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</si>
  <si>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</si>
  <si>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</si>
  <si>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</si>
  <si>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</si>
  <si>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</si>
  <si>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</si>
  <si>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</si>
  <si>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</si>
  <si>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</si>
  <si>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</si>
  <si>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</si>
  <si>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</si>
  <si>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</si>
  <si>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</si>
  <si>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</si>
  <si>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</si>
  <si>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</si>
  <si>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</si>
  <si>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</si>
  <si>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</si>
  <si>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</si>
  <si>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</si>
  <si>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</si>
  <si>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</si>
  <si>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</si>
  <si>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</si>
  <si>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</si>
  <si>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</si>
  <si>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</si>
  <si>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</si>
  <si>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</si>
  <si>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</si>
  <si>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</si>
  <si>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</si>
  <si>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</si>
  <si>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</si>
  <si>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</si>
  <si>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</si>
  <si>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</si>
  <si>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</si>
  <si>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</si>
  <si>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</si>
  <si>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</si>
  <si>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</si>
  <si>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</si>
  <si>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</si>
  <si>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</si>
  <si>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</si>
  <si>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</si>
  <si>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</si>
  <si>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</si>
  <si>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</si>
  <si>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</si>
  <si>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</si>
  <si>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</si>
  <si>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</si>
  <si>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</si>
  <si>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</si>
  <si>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</si>
  <si>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</si>
  <si>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</si>
  <si>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</si>
  <si>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</si>
  <si>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</si>
  <si>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</si>
  <si>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</si>
  <si>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</si>
  <si>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</si>
  <si>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</si>
  <si>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</si>
  <si>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</si>
  <si>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</si>
  <si>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</si>
  <si>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</si>
  <si>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</si>
  <si>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</si>
  <si>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</si>
  <si>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</si>
  <si>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</si>
  <si>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</si>
  <si>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</si>
  <si>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</si>
  <si>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</si>
  <si>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</si>
  <si>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</si>
  <si>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</si>
  <si>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</si>
  <si>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</si>
  <si>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</si>
  <si>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</si>
  <si>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</si>
  <si>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</si>
  <si>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</si>
  <si>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</si>
  <si>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</si>
  <si>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</si>
  <si>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</si>
  <si>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</si>
  <si>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</si>
  <si>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</si>
  <si>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</si>
  <si>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</si>
  <si>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</si>
  <si>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</si>
  <si>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</si>
  <si>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</si>
  <si>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</si>
  <si>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</si>
  <si>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</si>
  <si>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</si>
  <si>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</si>
  <si>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</si>
  <si>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</si>
  <si>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</si>
  <si>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</si>
  <si>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</si>
  <si>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</si>
  <si>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</si>
  <si>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</si>
  <si>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</si>
  <si>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</si>
  <si>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</si>
  <si>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</si>
  <si>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</si>
  <si>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</si>
  <si>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</si>
  <si>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</si>
  <si>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</si>
  <si>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</si>
  <si>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</si>
  <si>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</si>
  <si>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</si>
  <si>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</si>
  <si>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</si>
  <si>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</si>
  <si>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</si>
  <si>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</si>
  <si>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</si>
  <si>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</si>
  <si>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</si>
  <si>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</si>
  <si>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</si>
  <si>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</si>
  <si>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</si>
  <si>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</si>
  <si>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</si>
  <si>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</si>
  <si>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</si>
  <si>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</si>
  <si>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</si>
  <si>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</si>
  <si>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</si>
  <si>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</si>
  <si>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</si>
  <si>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</si>
  <si>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</si>
  <si>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</si>
  <si>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</si>
  <si>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</si>
  <si>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</si>
  <si>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</si>
  <si>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</si>
  <si>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</si>
  <si>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</si>
  <si>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</si>
  <si>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</si>
  <si>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</si>
  <si>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</si>
  <si>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</si>
  <si>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</si>
  <si>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</si>
  <si>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</si>
  <si>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</si>
  <si>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</si>
  <si>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</si>
  <si>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</si>
  <si>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</si>
  <si>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</si>
  <si>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</si>
  <si>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</si>
  <si>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</si>
  <si>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</si>
  <si>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</si>
  <si>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</si>
  <si>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</si>
  <si>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</si>
  <si>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</si>
  <si>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</si>
  <si>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</si>
  <si>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</si>
  <si>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</si>
  <si>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</si>
  <si>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</si>
  <si>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</si>
  <si>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</si>
  <si>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</si>
  <si>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</si>
  <si>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</si>
  <si>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</si>
  <si>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</si>
  <si>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</si>
  <si>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</si>
  <si>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</si>
  <si>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</si>
  <si>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</si>
  <si>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</si>
  <si>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</si>
  <si>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</si>
  <si>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</si>
  <si>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</si>
  <si>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</si>
  <si>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</si>
  <si>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</si>
  <si>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</si>
  <si>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</si>
  <si>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</si>
  <si>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</si>
  <si>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</si>
  <si>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</si>
  <si>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</si>
  <si>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</si>
  <si>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</si>
  <si>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</si>
  <si>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</si>
  <si>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</si>
  <si>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</si>
  <si>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</si>
  <si>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</si>
  <si>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</si>
  <si>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</si>
  <si>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</si>
  <si>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</si>
  <si>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</si>
  <si>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</si>
  <si>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</si>
  <si>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</si>
  <si>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</si>
  <si>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</si>
  <si>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</si>
  <si>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</si>
  <si>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</si>
  <si>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</si>
  <si>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</si>
  <si>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</si>
  <si>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</si>
  <si>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</si>
  <si>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</si>
  <si>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</si>
  <si>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</si>
  <si>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</si>
  <si>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</si>
  <si>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</si>
  <si>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</si>
  <si>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</si>
  <si>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</si>
  <si>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</si>
  <si>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</si>
  <si>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</si>
  <si>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</si>
  <si>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</si>
  <si>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</si>
  <si>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</si>
  <si>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</si>
  <si>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</si>
  <si>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</si>
  <si>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</si>
  <si>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</si>
  <si>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</si>
  <si>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</si>
  <si>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</si>
  <si>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</si>
  <si>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</si>
  <si>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</si>
  <si>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</si>
  <si>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</si>
  <si>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</si>
  <si>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</si>
  <si>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</si>
  <si>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</si>
  <si>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</si>
  <si>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</si>
  <si>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</si>
  <si>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</si>
  <si>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</si>
  <si>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</si>
  <si>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</si>
  <si>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</si>
  <si>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</si>
  <si>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</si>
  <si>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</si>
  <si>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</si>
  <si>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</si>
  <si>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</si>
  <si>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</si>
  <si>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</si>
  <si>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</si>
  <si>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</si>
  <si>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</si>
  <si>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</si>
  <si>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</si>
  <si>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</si>
  <si>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</si>
  <si>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</si>
  <si>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</si>
  <si>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</si>
  <si>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</si>
  <si>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</si>
  <si>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</si>
  <si>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</si>
  <si>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</si>
  <si>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</si>
  <si>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</si>
  <si>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</si>
  <si>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</si>
  <si>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</si>
  <si>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</si>
  <si>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</si>
  <si>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</si>
  <si>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</si>
  <si>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</si>
  <si>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</si>
  <si>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</si>
  <si>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</si>
  <si>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</si>
  <si>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</si>
  <si>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</si>
  <si>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</si>
  <si>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</si>
  <si>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</si>
  <si>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</si>
  <si>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</si>
  <si>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</si>
  <si>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</si>
  <si>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</si>
  <si>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</si>
  <si>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</si>
  <si>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</si>
  <si>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</si>
  <si>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</si>
  <si>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</si>
  <si>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</si>
  <si>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</si>
  <si>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</si>
  <si>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</si>
  <si>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</si>
  <si>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</si>
  <si>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</si>
  <si>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</si>
  <si>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</si>
  <si>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</si>
  <si>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</si>
  <si>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</si>
  <si>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</si>
  <si>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</si>
  <si>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</si>
  <si>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</si>
  <si>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</si>
  <si>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</si>
  <si>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</si>
  <si>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</si>
  <si>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</si>
  <si>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</si>
  <si>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</si>
  <si>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</si>
  <si>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</si>
  <si>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</si>
  <si>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</si>
  <si>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</si>
  <si>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</si>
  <si>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</si>
  <si>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</si>
  <si>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</si>
  <si>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</si>
  <si>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</si>
  <si>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</si>
  <si>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</si>
  <si>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</si>
  <si>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</si>
  <si>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</si>
  <si>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</si>
  <si>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</si>
  <si>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</si>
  <si>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</si>
  <si>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</si>
  <si>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</si>
  <si>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</si>
  <si>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</si>
  <si>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</si>
  <si>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</si>
  <si>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</si>
  <si>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</si>
  <si>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</si>
  <si>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</si>
  <si>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</si>
  <si>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</si>
  <si>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</si>
  <si>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</si>
  <si>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</si>
  <si>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</si>
  <si>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</si>
  <si>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</si>
  <si>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</si>
  <si>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</si>
  <si>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</si>
  <si>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</si>
  <si>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</si>
  <si>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</si>
  <si>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</si>
  <si>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</si>
  <si>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</si>
  <si>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</si>
  <si>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</si>
  <si>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</si>
  <si>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</si>
  <si>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</si>
  <si>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</si>
  <si>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</si>
  <si>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</si>
  <si>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</si>
  <si>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</si>
  <si>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</si>
  <si>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</si>
  <si>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</si>
  <si>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</si>
  <si>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</si>
  <si>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</si>
  <si>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</si>
  <si>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</si>
  <si>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</si>
  <si>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</si>
  <si>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</si>
  <si>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</si>
  <si>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</si>
  <si>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</si>
  <si>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</si>
  <si>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</si>
  <si>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</si>
  <si>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</si>
  <si>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</si>
  <si>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</si>
  <si>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</si>
  <si>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</si>
  <si>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</si>
  <si>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</si>
  <si>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</si>
  <si>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</si>
  <si>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</si>
  <si>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</si>
  <si>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</si>
  <si>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</si>
  <si>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</si>
  <si>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</si>
  <si>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</si>
  <si>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</si>
  <si>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</si>
  <si>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</si>
  <si>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</si>
  <si>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</si>
  <si>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</si>
  <si>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</si>
  <si>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</si>
  <si>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</si>
  <si>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</si>
  <si>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</si>
  <si>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</si>
  <si>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</si>
  <si>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</si>
  <si>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</si>
  <si>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</si>
  <si>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</si>
  <si>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</si>
  <si>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</si>
  <si>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</si>
  <si>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</si>
  <si>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</si>
  <si>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</si>
  <si>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</si>
  <si>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</si>
  <si>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</si>
  <si>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</si>
  <si>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</si>
  <si>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</si>
  <si>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</si>
  <si>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</si>
  <si>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</si>
  <si>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</si>
  <si>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</si>
  <si>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</si>
  <si>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</si>
  <si>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</si>
  <si>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</si>
  <si>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</si>
  <si>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</si>
  <si>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</si>
  <si>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</si>
  <si>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</si>
  <si>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</si>
  <si>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</si>
  <si>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</si>
  <si>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</si>
  <si>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</si>
  <si>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</si>
  <si>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</si>
  <si>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</si>
  <si>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</si>
  <si>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</si>
  <si>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</si>
  <si>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</si>
  <si>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</si>
  <si>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</si>
  <si>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</si>
  <si>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</si>
  <si>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</si>
  <si>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</si>
  <si>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</si>
  <si>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</si>
  <si>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</si>
  <si>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</si>
  <si>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</si>
  <si>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</si>
  <si>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</si>
  <si>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</si>
  <si>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</si>
  <si>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</si>
  <si>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</si>
  <si>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</si>
  <si>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</si>
  <si>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</si>
  <si>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</si>
  <si>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</si>
  <si>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</si>
  <si>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</si>
  <si>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</si>
  <si>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</si>
  <si>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</si>
  <si>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</si>
  <si>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</si>
  <si>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</si>
  <si>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</si>
  <si>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</si>
  <si>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</si>
  <si>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</si>
  <si>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</si>
  <si>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</si>
  <si>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</si>
  <si>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</si>
  <si>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</si>
  <si>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</si>
  <si>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</si>
  <si>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</si>
  <si>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</si>
  <si>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</si>
  <si>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</si>
  <si>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</si>
  <si>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</si>
  <si>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</si>
  <si>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</si>
  <si>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</si>
  <si>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</si>
  <si>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</si>
  <si>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</si>
  <si>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</si>
  <si>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</si>
  <si>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</si>
  <si>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</si>
  <si>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</si>
  <si>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</si>
  <si>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</si>
  <si>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</si>
  <si>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</si>
  <si>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</si>
  <si>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</si>
  <si>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</si>
  <si>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</si>
  <si>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</si>
  <si>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</si>
  <si>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</si>
  <si>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</si>
  <si>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</si>
  <si>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</si>
  <si>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</si>
  <si>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</si>
  <si>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</si>
  <si>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</si>
  <si>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</si>
  <si>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</si>
  <si>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</si>
  <si>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</si>
  <si>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</si>
  <si>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</si>
  <si>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</si>
  <si>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</si>
  <si>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</si>
  <si>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</si>
  <si>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</si>
  <si>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</si>
  <si>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</si>
  <si>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</si>
  <si>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</si>
  <si>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</si>
  <si>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</si>
  <si>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</si>
  <si>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</si>
  <si>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</si>
  <si>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</si>
  <si>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</si>
  <si>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</si>
  <si>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</si>
  <si>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</si>
  <si>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</si>
  <si>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</si>
  <si>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</si>
  <si>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</si>
  <si>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</si>
  <si>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</si>
  <si>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</si>
  <si>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</si>
  <si>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</si>
  <si>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</si>
  <si>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</si>
  <si>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</si>
  <si>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</si>
  <si>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</si>
  <si>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</si>
  <si>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</si>
  <si>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</si>
  <si>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</si>
  <si>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</si>
  <si>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</si>
  <si>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</si>
  <si>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</si>
  <si>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</si>
  <si>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</si>
  <si>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</si>
  <si>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</si>
  <si>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</si>
  <si>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</si>
  <si>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</si>
  <si>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</si>
  <si>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</si>
  <si>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</si>
  <si>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</si>
  <si>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</si>
  <si>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</si>
  <si>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</si>
  <si>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</si>
  <si>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</si>
  <si>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</si>
  <si>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</si>
  <si>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</si>
  <si>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</si>
  <si>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</si>
  <si>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</si>
  <si>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</si>
  <si>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</si>
  <si>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</si>
  <si>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</si>
  <si>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</si>
  <si>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</si>
  <si>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</si>
  <si>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</si>
  <si>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</si>
  <si>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</si>
  <si>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</si>
  <si>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</si>
  <si>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</si>
  <si>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</si>
  <si>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</si>
  <si>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</si>
  <si>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</si>
  <si>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</si>
  <si>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</si>
  <si>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</si>
  <si>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</si>
  <si>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</si>
  <si>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</si>
  <si>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</si>
  <si>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</si>
  <si>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</si>
  <si>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</si>
  <si>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</si>
  <si>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</si>
  <si>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</si>
  <si>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</si>
  <si>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</si>
  <si>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</si>
  <si>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</si>
  <si>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</si>
  <si>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</si>
  <si>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</si>
  <si>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</si>
  <si>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</si>
  <si>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</si>
  <si>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</si>
  <si>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</si>
  <si>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</si>
  <si>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</si>
  <si>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</si>
  <si>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</si>
  <si>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</si>
  <si>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</si>
  <si>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</si>
  <si>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</si>
  <si>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</si>
  <si>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</si>
  <si>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</si>
  <si>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</si>
  <si>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</si>
  <si>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</si>
  <si>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</si>
  <si>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</si>
  <si>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</si>
  <si>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</si>
  <si>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</si>
  <si>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</si>
  <si>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</si>
  <si>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</si>
  <si>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</si>
  <si>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</si>
  <si>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</si>
  <si>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</si>
  <si>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</si>
  <si>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</si>
  <si>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</si>
  <si>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</si>
  <si>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</si>
  <si>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</si>
  <si>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</si>
  <si>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</si>
  <si>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</si>
  <si>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</si>
  <si>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</si>
  <si>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</si>
  <si>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</si>
  <si>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</si>
  <si>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</si>
  <si>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</si>
  <si>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</si>
  <si>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</si>
  <si>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</si>
  <si>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</si>
  <si>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</si>
  <si>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</si>
  <si>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</si>
  <si>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</si>
  <si>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</si>
  <si>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</si>
  <si>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</si>
  <si>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</si>
  <si>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</si>
  <si>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</si>
  <si>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</si>
  <si>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</si>
  <si>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</si>
  <si>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</si>
  <si>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</si>
  <si>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</si>
  <si>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</si>
  <si>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</si>
  <si>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</si>
  <si>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</si>
  <si>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</si>
  <si>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</si>
  <si>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</si>
  <si>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</si>
  <si>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</si>
  <si>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</si>
  <si>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</si>
  <si>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</si>
  <si>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</si>
  <si>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</si>
  <si>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</si>
  <si>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</si>
  <si>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</si>
  <si>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</si>
  <si>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</si>
  <si>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</si>
  <si>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</si>
  <si>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</si>
  <si>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</si>
  <si>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</si>
  <si>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</si>
  <si>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</si>
  <si>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</si>
  <si>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</si>
  <si>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</si>
  <si>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</si>
  <si>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</si>
  <si>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</si>
  <si>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</si>
  <si>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</si>
  <si>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</si>
  <si>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</si>
  <si>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</si>
  <si>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</si>
  <si>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</si>
  <si>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</si>
  <si>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</si>
  <si>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</si>
  <si>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</si>
  <si>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</si>
  <si>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</si>
  <si>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</si>
  <si>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</si>
  <si>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</si>
  <si>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</si>
  <si>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</si>
  <si>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</si>
  <si>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</si>
  <si>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</si>
  <si>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</si>
  <si>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</si>
  <si>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</si>
  <si>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</si>
  <si>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</si>
  <si>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</si>
  <si>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</si>
  <si>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</si>
  <si>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</si>
  <si>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</si>
  <si>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</si>
  <si>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</si>
  <si>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</si>
  <si>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</si>
  <si>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</si>
  <si>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</si>
  <si>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</si>
  <si>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</si>
  <si>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</si>
  <si>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</si>
  <si>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</si>
  <si>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</si>
  <si>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</si>
  <si>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</si>
  <si>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</si>
  <si>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</si>
  <si>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</si>
  <si>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</si>
  <si>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</si>
  <si>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</si>
  <si>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</si>
  <si>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</si>
  <si>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</si>
  <si>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</si>
  <si>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</si>
  <si>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</si>
  <si>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</si>
  <si>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</si>
  <si>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</si>
  <si>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</si>
  <si>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</si>
  <si>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</si>
  <si>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</si>
  <si>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</si>
  <si>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</si>
  <si>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</si>
  <si>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</si>
  <si>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</si>
  <si>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</si>
  <si>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</si>
  <si>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</si>
  <si>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</si>
  <si>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</si>
  <si>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</si>
  <si>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</si>
  <si>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</si>
  <si>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</si>
  <si>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</si>
  <si>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</si>
  <si>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</si>
  <si>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</si>
  <si>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</si>
  <si>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</si>
  <si>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</si>
  <si>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</si>
  <si>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</si>
  <si>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</si>
  <si>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</si>
  <si>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</si>
  <si>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</si>
  <si>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</si>
  <si>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</si>
  <si>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</si>
  <si>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</si>
  <si>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</si>
  <si>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</si>
  <si>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</si>
  <si>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</si>
  <si>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</si>
  <si>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</si>
  <si>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</si>
  <si>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</si>
  <si>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</si>
  <si>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</si>
  <si>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</si>
  <si>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</si>
  <si>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</si>
  <si>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</si>
  <si>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</si>
  <si>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</si>
  <si>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</si>
  <si>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</si>
  <si>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</si>
  <si>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</si>
  <si>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</si>
  <si>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</si>
  <si>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</si>
  <si>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</si>
  <si>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</si>
  <si>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</si>
  <si>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</si>
  <si>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</si>
  <si>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</si>
  <si>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</si>
  <si>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</si>
  <si>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</si>
  <si>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</si>
  <si>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</si>
  <si>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</si>
  <si>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</si>
  <si>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</si>
  <si>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</si>
  <si>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</si>
  <si>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</si>
  <si>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</si>
  <si>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</si>
  <si>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</si>
  <si>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</si>
  <si>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</si>
  <si>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</si>
  <si>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</si>
  <si>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</si>
  <si>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</si>
  <si>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</si>
  <si>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</si>
  <si>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</si>
  <si>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</si>
  <si>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</si>
  <si>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</si>
  <si>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</si>
  <si>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</si>
  <si>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</si>
  <si>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</si>
  <si>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</si>
  <si>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</si>
  <si>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</si>
  <si>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</si>
  <si>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</si>
  <si>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</si>
  <si>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</si>
  <si>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</si>
  <si>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</si>
  <si>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</si>
  <si>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</si>
  <si>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</si>
  <si>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</si>
  <si>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</si>
  <si>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</si>
  <si>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</si>
  <si>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</si>
  <si>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</si>
  <si>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</si>
  <si>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</si>
  <si>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</si>
  <si>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</si>
  <si>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</si>
  <si>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</si>
  <si>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</si>
  <si>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</si>
  <si>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</si>
  <si>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</si>
  <si>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</si>
  <si>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</si>
  <si>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</si>
  <si>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</si>
  <si>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</si>
  <si>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</si>
  <si>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</si>
  <si>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</si>
  <si>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</si>
  <si>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</si>
  <si>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</si>
  <si>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</si>
  <si>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</si>
  <si>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</si>
  <si>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</si>
  <si>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</si>
  <si>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</si>
  <si>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</si>
  <si>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</si>
  <si>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</si>
  <si>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</si>
  <si>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</si>
  <si>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</si>
  <si>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</si>
  <si>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</si>
  <si>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</si>
  <si>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</si>
  <si>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</si>
  <si>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</si>
  <si>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</si>
  <si>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</si>
  <si>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</si>
  <si>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</si>
  <si>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</si>
  <si>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</si>
  <si>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</si>
  <si>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</si>
  <si>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</si>
  <si>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</si>
  <si>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</si>
  <si>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</si>
  <si>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</si>
  <si>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</si>
  <si>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</si>
  <si>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</si>
  <si>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</si>
  <si>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</si>
  <si>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</si>
  <si>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</si>
  <si>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</si>
  <si>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</si>
  <si>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</si>
  <si>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</si>
  <si>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</si>
  <si>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</si>
  <si>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</si>
  <si>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</si>
  <si>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</si>
  <si>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</si>
  <si>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</si>
  <si>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</si>
  <si>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</si>
  <si>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</si>
  <si>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</si>
  <si>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</si>
  <si>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</si>
  <si>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</si>
  <si>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</si>
  <si>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</si>
  <si>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</si>
  <si>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</si>
  <si>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</si>
  <si>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</si>
  <si>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</si>
  <si>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</si>
  <si>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</si>
  <si>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</si>
  <si>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</si>
  <si>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</si>
  <si>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</si>
  <si>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</si>
  <si>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</si>
  <si>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</si>
  <si>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</si>
  <si>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</si>
  <si>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</si>
  <si>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</si>
  <si>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</si>
  <si>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</si>
  <si>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</si>
  <si>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</si>
  <si>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</si>
  <si>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</si>
  <si>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</si>
  <si>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</si>
  <si>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</si>
  <si>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</si>
  <si>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</si>
  <si>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</si>
  <si>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</si>
  <si>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</si>
  <si>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</si>
  <si>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</si>
  <si>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</si>
  <si>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</si>
  <si>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</si>
  <si>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</si>
  <si>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</si>
  <si>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</si>
  <si>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</si>
  <si>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</si>
  <si>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</si>
  <si>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</si>
  <si>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</si>
  <si>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</si>
  <si>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</si>
  <si>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</si>
  <si>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</si>
  <si>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</si>
  <si>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</si>
  <si>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</si>
  <si>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</si>
  <si>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</si>
  <si>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</si>
  <si>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</si>
  <si>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</si>
  <si>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</si>
  <si>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</si>
  <si>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</si>
  <si>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</si>
  <si>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</si>
  <si>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</si>
  <si>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</si>
  <si>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</si>
  <si>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</si>
  <si>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</si>
  <si>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</si>
  <si>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</si>
  <si>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</si>
  <si>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</si>
  <si>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</si>
  <si>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</si>
  <si>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</si>
  <si>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</si>
  <si>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</si>
  <si>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</si>
  <si>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</si>
  <si>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</si>
  <si>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</si>
  <si>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</si>
  <si>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</si>
  <si>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</si>
  <si>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</si>
  <si>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</si>
  <si>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</si>
  <si>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</si>
  <si>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</si>
  <si>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</si>
  <si>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</si>
  <si>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</si>
  <si>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</si>
  <si>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</si>
  <si>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</si>
  <si>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</si>
  <si>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</si>
  <si>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</si>
  <si>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</si>
  <si>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</si>
  <si>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</si>
  <si>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</si>
  <si>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</si>
  <si>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</si>
  <si>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</si>
  <si>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</si>
  <si>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</si>
  <si>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</si>
  <si>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</si>
  <si>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</si>
  <si>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</si>
  <si>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</si>
  <si>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</si>
  <si>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</si>
  <si>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</si>
  <si>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</si>
  <si>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</si>
  <si>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</si>
  <si>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</si>
  <si>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</si>
  <si>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</si>
  <si>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</si>
  <si>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</si>
  <si>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</si>
  <si>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</si>
  <si>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</si>
  <si>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</si>
  <si>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</si>
  <si>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</si>
  <si>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</si>
  <si>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</si>
  <si>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</si>
  <si>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</si>
  <si>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</si>
  <si>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</si>
  <si>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</si>
  <si>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</si>
  <si>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</si>
  <si>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</si>
  <si>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</si>
  <si>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</si>
  <si>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</si>
  <si>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</si>
  <si>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</si>
  <si>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</si>
  <si>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</si>
  <si>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</si>
  <si>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</si>
  <si>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</si>
  <si>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</si>
  <si>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</si>
  <si>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</si>
  <si>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</si>
  <si>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</si>
  <si>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</si>
  <si>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</si>
  <si>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</si>
  <si>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</si>
  <si>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</si>
  <si>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</si>
  <si>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</si>
  <si>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</si>
  <si>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</si>
  <si>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</si>
  <si>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</si>
  <si>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</si>
  <si>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</si>
  <si>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</si>
  <si>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</si>
  <si>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</si>
  <si>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</si>
  <si>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</si>
  <si>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</si>
  <si>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</si>
  <si>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</si>
  <si>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</si>
  <si>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</si>
  <si>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</si>
  <si>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</si>
  <si>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</si>
  <si>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</si>
  <si>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</si>
  <si>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</si>
  <si>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</si>
  <si>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</si>
  <si>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</si>
  <si>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</si>
  <si>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</si>
  <si>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</si>
  <si>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</si>
  <si>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</si>
  <si>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</si>
  <si>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</si>
  <si>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</si>
  <si>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</si>
  <si>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</si>
  <si>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</si>
  <si>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</si>
  <si>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</si>
  <si>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</si>
  <si>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</si>
  <si>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</si>
  <si>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</si>
  <si>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</si>
  <si>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</si>
  <si>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</si>
  <si>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</si>
  <si>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</si>
  <si>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</si>
  <si>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</si>
  <si>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</si>
  <si>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</si>
  <si>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</si>
  <si>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</si>
  <si>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</si>
  <si>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</si>
  <si>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</si>
  <si>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</si>
  <si>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</si>
  <si>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</si>
  <si>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</si>
  <si>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</si>
  <si>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</si>
  <si>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</si>
  <si>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</si>
  <si>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</si>
  <si>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</si>
  <si>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</si>
  <si>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</si>
  <si>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</si>
  <si>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</si>
  <si>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</si>
  <si>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</si>
  <si>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</si>
  <si>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</si>
  <si>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</si>
  <si>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</si>
  <si>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</si>
  <si>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</si>
  <si>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</si>
  <si>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</si>
  <si>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</si>
  <si>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</si>
  <si>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</si>
  <si>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</si>
  <si>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</si>
  <si>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</si>
  <si>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</si>
  <si>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</si>
  <si>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</si>
  <si>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</si>
  <si>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</si>
  <si>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</si>
  <si>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</si>
  <si>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</si>
  <si>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</si>
  <si>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</si>
  <si>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</si>
  <si>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</si>
  <si>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</si>
  <si>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</si>
  <si>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</si>
  <si>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</si>
  <si>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</si>
  <si>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</si>
  <si>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</si>
  <si>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</si>
  <si>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</si>
  <si>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</si>
  <si>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</si>
  <si>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</si>
  <si>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</si>
  <si>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</si>
  <si>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</si>
  <si>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</si>
  <si>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</si>
  <si>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</si>
  <si>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</si>
  <si>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</si>
  <si>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</si>
  <si>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</si>
  <si>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</si>
  <si>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</si>
  <si>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</si>
  <si>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</si>
  <si>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</si>
  <si>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</si>
  <si>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</si>
  <si>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</si>
  <si>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</si>
  <si>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</si>
  <si>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</si>
  <si>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</si>
  <si>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</si>
  <si>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</si>
  <si>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</si>
  <si>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</si>
  <si>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</si>
  <si>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</si>
  <si>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</si>
  <si>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</si>
  <si>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</si>
  <si>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</si>
  <si>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</si>
  <si>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</si>
  <si>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</si>
  <si>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</si>
  <si>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</si>
  <si>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</si>
  <si>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</si>
  <si>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</si>
  <si>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</si>
  <si>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</si>
  <si>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</si>
  <si>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</si>
  <si>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</si>
  <si>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</si>
  <si>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</si>
  <si>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</si>
  <si>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</si>
  <si>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</si>
  <si>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</si>
  <si>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</si>
  <si>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</si>
  <si>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</si>
  <si>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</si>
  <si>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</si>
  <si>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</si>
  <si>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</si>
  <si>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</si>
  <si>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</si>
  <si>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</si>
  <si>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</si>
  <si>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</si>
  <si>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</si>
  <si>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</si>
  <si>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</si>
  <si>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</si>
  <si>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</si>
  <si>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</si>
  <si>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</si>
  <si>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</si>
  <si>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</si>
  <si>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</si>
  <si>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</si>
  <si>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</si>
  <si>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</si>
  <si>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</si>
  <si>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</si>
  <si>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</si>
  <si>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</si>
  <si>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</si>
  <si>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</si>
  <si>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</si>
  <si>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</si>
  <si>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</si>
  <si>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</si>
  <si>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</si>
  <si>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</si>
  <si>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</si>
  <si>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</si>
  <si>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</si>
  <si>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</si>
  <si>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</si>
  <si>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</si>
  <si>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</si>
  <si>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</si>
  <si>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</si>
  <si>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</si>
  <si>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</si>
  <si>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</si>
  <si>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</si>
  <si>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</si>
  <si>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</si>
  <si>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</si>
  <si>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</si>
  <si>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</si>
  <si>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</si>
  <si>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</si>
  <si>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</si>
  <si>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</si>
  <si>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</si>
  <si>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</si>
  <si>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</si>
  <si>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</si>
  <si>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</si>
  <si>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</si>
  <si>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</si>
  <si>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</si>
  <si>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</si>
  <si>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</si>
  <si>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</si>
  <si>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</si>
  <si>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</si>
  <si>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</si>
  <si>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</si>
  <si>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</si>
  <si>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</si>
  <si>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</si>
  <si>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</si>
  <si>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</si>
  <si>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</si>
  <si>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</si>
  <si>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</si>
  <si>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</si>
  <si>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</si>
  <si>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</si>
  <si>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</si>
  <si>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</si>
  <si>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</si>
  <si>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</si>
  <si>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</si>
  <si>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</si>
  <si>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</si>
  <si>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</si>
  <si>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</si>
  <si>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</si>
  <si>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</si>
  <si>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</si>
  <si>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</si>
  <si>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</si>
  <si>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</si>
  <si>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</si>
  <si>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</si>
  <si>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</si>
  <si>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</si>
  <si>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</si>
  <si>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</si>
  <si>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</si>
  <si>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</si>
  <si>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</si>
  <si>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</si>
  <si>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</si>
  <si>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</si>
  <si>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</si>
  <si>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</si>
  <si>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</si>
  <si>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</si>
  <si>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</si>
  <si>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</si>
  <si>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</si>
  <si>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</si>
  <si>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</si>
  <si>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</si>
  <si>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</si>
  <si>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</si>
  <si>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</si>
  <si>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</si>
  <si>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</si>
  <si>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</si>
  <si>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</si>
  <si>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</si>
  <si>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</si>
  <si>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</si>
  <si>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</si>
  <si>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</si>
  <si>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</si>
  <si>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</si>
  <si>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</si>
  <si>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</si>
  <si>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</si>
  <si>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</si>
  <si>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</si>
  <si>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</si>
  <si>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</si>
  <si>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</si>
  <si>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</si>
  <si>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</si>
  <si>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</si>
  <si>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</si>
  <si>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</si>
  <si>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</si>
  <si>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</si>
  <si>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</si>
  <si>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</si>
  <si>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</si>
  <si>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</si>
  <si>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</si>
  <si>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</si>
  <si>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</si>
  <si>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</si>
  <si>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</si>
  <si>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</si>
  <si>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</si>
  <si>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</si>
  <si>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</si>
  <si>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</si>
  <si>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</si>
  <si>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</si>
  <si>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</si>
  <si>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</si>
  <si>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</si>
  <si>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</si>
  <si>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</si>
  <si>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</si>
  <si>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</si>
  <si>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</si>
  <si>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</si>
  <si>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</si>
  <si>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</si>
  <si>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</si>
  <si>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</si>
  <si>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</si>
  <si>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</si>
  <si>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</si>
  <si>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</si>
  <si>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</si>
  <si>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</si>
  <si>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</si>
  <si>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</si>
  <si>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</si>
  <si>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</si>
  <si>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</si>
  <si>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</si>
  <si>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</si>
  <si>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</si>
  <si>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</si>
  <si>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</si>
  <si>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</si>
  <si>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</si>
  <si>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</si>
  <si>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</si>
  <si>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</si>
  <si>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</si>
  <si>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</si>
  <si>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</si>
  <si>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</si>
  <si>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</si>
  <si>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</si>
  <si>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</si>
  <si>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</si>
  <si>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</si>
  <si>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</si>
  <si>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</si>
  <si>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</si>
  <si>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</si>
  <si>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</si>
  <si>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</si>
  <si>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</si>
  <si>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</si>
  <si>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</si>
  <si>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</si>
  <si>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</si>
  <si>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</si>
  <si>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</si>
  <si>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</si>
  <si>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</si>
  <si>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</si>
  <si>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</si>
  <si>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</si>
  <si>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</si>
  <si>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</si>
  <si>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</si>
  <si>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</si>
  <si>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</si>
  <si>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</si>
  <si>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</si>
  <si>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</si>
  <si>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</si>
  <si>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</si>
  <si>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</si>
  <si>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</si>
  <si>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</si>
  <si>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</si>
  <si>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</si>
  <si>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</si>
  <si>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</si>
  <si>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</si>
  <si>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</si>
  <si>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</si>
  <si>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</si>
  <si>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</si>
  <si>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</si>
  <si>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</si>
  <si>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</si>
  <si>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</si>
  <si>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</si>
  <si>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</si>
  <si>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</si>
  <si>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</si>
  <si>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</si>
  <si>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</si>
  <si>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</si>
  <si>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</si>
  <si>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</si>
  <si>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</si>
  <si>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</si>
  <si>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</si>
  <si>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</si>
  <si>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</si>
  <si>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</si>
  <si>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</si>
  <si>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</si>
  <si>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</si>
  <si>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</si>
  <si>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</si>
  <si>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</si>
  <si>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</si>
  <si>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</si>
  <si>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</si>
  <si>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</si>
  <si>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</si>
  <si>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</si>
  <si>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</si>
  <si>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</si>
  <si>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</si>
  <si>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</si>
  <si>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</si>
  <si>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</si>
  <si>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</si>
  <si>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</si>
  <si>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</si>
  <si>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</si>
  <si>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</si>
  <si>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</si>
  <si>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</si>
  <si>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</si>
  <si>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</si>
  <si>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</si>
  <si>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</si>
  <si>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</si>
  <si>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</si>
  <si>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</si>
  <si>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</si>
  <si>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</si>
  <si>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</si>
  <si>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</si>
  <si>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</si>
  <si>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</si>
  <si>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</si>
  <si>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</si>
  <si>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</si>
  <si>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</si>
  <si>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</si>
  <si>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</si>
  <si>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</si>
  <si>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</si>
  <si>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</si>
  <si>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</si>
  <si>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</si>
  <si>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</si>
  <si>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</si>
  <si>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</si>
  <si>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</si>
  <si>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</si>
  <si>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</si>
  <si>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</si>
  <si>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</si>
  <si>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</si>
  <si>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</si>
  <si>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</si>
  <si>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</si>
  <si>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</si>
  <si>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</si>
  <si>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</si>
  <si>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</si>
  <si>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</si>
  <si>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</si>
  <si>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</si>
  <si>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</si>
  <si>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</si>
  <si>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</si>
  <si>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</si>
  <si>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</si>
  <si>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</si>
  <si>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</si>
  <si>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</si>
  <si>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</si>
  <si>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</si>
  <si>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</si>
  <si>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</si>
  <si>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</si>
  <si>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</si>
  <si>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</si>
  <si>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</si>
  <si>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</si>
  <si>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</si>
  <si>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</si>
  <si>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</si>
  <si>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</si>
  <si>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</si>
  <si>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</si>
  <si>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</si>
  <si>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</si>
  <si>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</si>
  <si>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</si>
  <si>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</si>
  <si>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</si>
  <si>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</si>
  <si>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</si>
  <si>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</si>
  <si>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</si>
  <si>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</si>
  <si>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</si>
  <si>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</si>
  <si>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</si>
  <si>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</si>
  <si>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</si>
  <si>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</si>
  <si>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</si>
  <si>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</si>
  <si>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</si>
  <si>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</si>
  <si>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</si>
  <si>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</si>
  <si>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</si>
  <si>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</si>
  <si>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</si>
  <si>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</si>
  <si>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</si>
  <si>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</si>
  <si>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</si>
  <si>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</si>
  <si>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</si>
  <si>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</si>
  <si>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</si>
  <si>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</si>
  <si>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</si>
  <si>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</si>
  <si>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</si>
  <si>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</si>
  <si>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</si>
  <si>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</si>
  <si>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</si>
  <si>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</si>
  <si>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</si>
  <si>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</si>
  <si>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</si>
  <si>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</si>
  <si>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</si>
  <si>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</si>
  <si>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</si>
  <si>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</si>
  <si>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</si>
  <si>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</si>
  <si>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</si>
  <si>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</si>
  <si>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</si>
  <si>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</si>
  <si>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</si>
  <si>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</si>
  <si>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</si>
  <si>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</si>
  <si>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</si>
  <si>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</si>
  <si>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</si>
  <si>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</si>
  <si>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</si>
  <si>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</si>
  <si>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</si>
  <si>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</si>
  <si>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</si>
  <si>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</si>
  <si>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</si>
  <si>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</si>
  <si>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</si>
  <si>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</si>
  <si>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</si>
  <si>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</si>
  <si>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</si>
  <si>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</si>
  <si>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</si>
  <si>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</si>
  <si>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</si>
  <si>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</si>
  <si>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</si>
  <si>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</si>
  <si>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</si>
  <si>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</si>
  <si>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</si>
  <si>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</si>
  <si>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</si>
  <si>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</si>
  <si>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</si>
  <si>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</si>
  <si>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</si>
  <si>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</si>
  <si>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</si>
  <si>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</si>
  <si>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</si>
  <si>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</si>
  <si>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</si>
  <si>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</si>
  <si>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</si>
  <si>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</si>
  <si>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</si>
  <si>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</si>
  <si>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</si>
  <si>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</si>
  <si>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</si>
  <si>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</si>
  <si>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</si>
  <si>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</si>
  <si>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</si>
  <si>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</si>
  <si>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</si>
  <si>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</si>
  <si>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</si>
  <si>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</si>
  <si>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</si>
  <si>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</si>
  <si>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</si>
  <si>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</si>
  <si>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</si>
  <si>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</si>
  <si>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</si>
  <si>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</si>
  <si>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</si>
  <si>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</si>
  <si>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</si>
  <si>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</si>
  <si>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</si>
  <si>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</si>
  <si>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</si>
  <si>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</si>
  <si>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</si>
  <si>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</si>
  <si>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</si>
  <si>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</si>
  <si>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</si>
  <si>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</si>
  <si>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</si>
  <si>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</si>
  <si>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</si>
  <si>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</si>
  <si>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</si>
  <si>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</si>
  <si>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</si>
  <si>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</si>
  <si>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</si>
  <si>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</si>
  <si>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</si>
  <si>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</si>
  <si>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</si>
  <si>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</si>
  <si>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</si>
  <si>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</si>
  <si>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</si>
  <si>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</si>
  <si>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</si>
  <si>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</si>
  <si>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</si>
  <si>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</si>
  <si>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</si>
  <si>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</si>
  <si>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</si>
  <si>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</si>
  <si>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</si>
  <si>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</si>
  <si>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</si>
  <si>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</si>
  <si>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</si>
  <si>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</si>
  <si>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</si>
  <si>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</si>
  <si>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</si>
  <si>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</si>
  <si>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</si>
  <si>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</si>
  <si>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</si>
  <si>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</si>
  <si>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</si>
  <si>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</si>
  <si>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</si>
  <si>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</si>
  <si>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</si>
  <si>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</si>
  <si>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</si>
  <si>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</si>
  <si>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</si>
  <si>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</si>
  <si>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</si>
  <si>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</si>
  <si>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</si>
  <si>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</si>
  <si>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</si>
  <si>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</si>
  <si>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</si>
  <si>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</si>
  <si>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</si>
  <si>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</si>
  <si>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</si>
  <si>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</si>
  <si>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</si>
  <si>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</si>
  <si>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</si>
  <si>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</si>
  <si>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</si>
  <si>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</si>
  <si>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</si>
  <si>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</si>
  <si>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</si>
  <si>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</si>
  <si>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</si>
  <si>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</si>
  <si>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</si>
  <si>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</si>
  <si>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</si>
  <si>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</si>
  <si>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</si>
  <si>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</si>
  <si>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</si>
  <si>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</si>
  <si>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</si>
  <si>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</si>
  <si>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</si>
  <si>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</si>
  <si>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</si>
  <si>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</si>
  <si>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</si>
  <si>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</si>
  <si>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</si>
  <si>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</si>
  <si>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</si>
  <si>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</si>
  <si>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</si>
  <si>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</si>
  <si>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</si>
  <si>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</si>
  <si>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</si>
  <si>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</si>
  <si>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</si>
  <si>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</si>
  <si>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</si>
  <si>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</si>
  <si>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</si>
  <si>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</si>
  <si>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</si>
  <si>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</si>
  <si>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</si>
  <si>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</si>
  <si>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</si>
  <si>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</si>
  <si>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</si>
  <si>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</si>
  <si>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</si>
  <si>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</si>
  <si>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</si>
  <si>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</si>
  <si>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</si>
  <si>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</si>
  <si>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</si>
  <si>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</si>
  <si>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</si>
  <si>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</si>
  <si>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</si>
  <si>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</si>
  <si>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</si>
  <si>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</si>
  <si>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</si>
  <si>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</si>
  <si>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</si>
  <si>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</si>
  <si>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</si>
  <si>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</si>
  <si>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</si>
  <si>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</si>
  <si>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</si>
  <si>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</si>
  <si>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</si>
  <si>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</si>
  <si>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</si>
  <si>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</si>
  <si>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</si>
  <si>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</si>
  <si>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</si>
  <si>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</si>
  <si>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</si>
  <si>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</si>
  <si>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</si>
  <si>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</si>
  <si>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</si>
  <si>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</si>
  <si>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</si>
  <si>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</si>
  <si>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</si>
  <si>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</si>
  <si>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</si>
  <si>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</si>
  <si>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</si>
  <si>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</si>
  <si>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</si>
  <si>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</si>
  <si>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</si>
  <si>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</si>
  <si>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</si>
  <si>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</si>
  <si>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</si>
  <si>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</si>
  <si>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</si>
  <si>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</si>
  <si>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</si>
  <si>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</si>
  <si>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</si>
  <si>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</si>
  <si>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</si>
  <si>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</si>
  <si>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</si>
  <si>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</si>
  <si>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</si>
  <si>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</si>
  <si>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</si>
  <si>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</si>
  <si>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</si>
  <si>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</si>
  <si>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</si>
  <si>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</si>
  <si>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</si>
  <si>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</si>
  <si>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</si>
  <si>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</si>
  <si>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</si>
  <si>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</si>
  <si>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</si>
  <si>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</si>
  <si>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</si>
  <si>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</si>
  <si>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</si>
  <si>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</si>
  <si>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</si>
  <si>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</si>
  <si>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</si>
  <si>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</si>
  <si>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</si>
  <si>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</si>
  <si>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</si>
  <si>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</si>
  <si>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</si>
  <si>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</si>
  <si>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</si>
  <si>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</si>
  <si>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</si>
  <si>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</si>
  <si>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</si>
  <si>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</si>
  <si>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</si>
  <si>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</si>
  <si>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</si>
  <si>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</si>
  <si>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</si>
  <si>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</si>
  <si>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</si>
  <si>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</si>
  <si>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</si>
  <si>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</si>
  <si>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</si>
  <si>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</si>
  <si>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</si>
  <si>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</si>
  <si>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</si>
  <si>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</si>
  <si>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</si>
  <si>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</si>
  <si>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</si>
  <si>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</si>
  <si>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</si>
  <si>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</si>
  <si>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</si>
  <si>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</si>
  <si>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</si>
  <si>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</si>
  <si>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</si>
  <si>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</si>
  <si>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</si>
  <si>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</si>
  <si>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</si>
  <si>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</si>
  <si>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</si>
  <si>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</si>
  <si>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</si>
  <si>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</si>
  <si>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</si>
  <si>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</si>
  <si>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</si>
  <si>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</si>
  <si>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</si>
  <si>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</si>
  <si>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</si>
  <si>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</si>
  <si>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</si>
  <si>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</si>
  <si>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</si>
  <si>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</si>
  <si>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</si>
  <si>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</si>
  <si>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</si>
  <si>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</si>
  <si>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</si>
  <si>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</si>
  <si>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</si>
  <si>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</si>
  <si>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</si>
  <si>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</si>
  <si>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</si>
  <si>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</si>
  <si>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</si>
  <si>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</si>
  <si>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</si>
  <si>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</si>
  <si>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</si>
  <si>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</si>
  <si>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</si>
  <si>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</si>
  <si>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</si>
  <si>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</si>
  <si>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</si>
  <si>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</si>
  <si>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</si>
  <si>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</si>
  <si>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</si>
  <si>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</si>
  <si>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</si>
  <si>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</si>
  <si>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</si>
  <si>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</si>
  <si>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</si>
  <si>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</si>
  <si>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</si>
  <si>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</si>
  <si>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</si>
  <si>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</si>
  <si>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</si>
  <si>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</si>
  <si>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</si>
  <si>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</si>
  <si>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</si>
  <si>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</si>
  <si>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</si>
  <si>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</si>
  <si>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</si>
  <si>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</si>
  <si>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</si>
  <si>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</si>
  <si>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</si>
  <si>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</si>
  <si>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</si>
  <si>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</si>
  <si>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</si>
  <si>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</si>
  <si>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</si>
  <si>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</si>
  <si>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</si>
  <si>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</si>
  <si>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</si>
  <si>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</si>
  <si>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</si>
  <si>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</si>
  <si>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</si>
  <si>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</si>
  <si>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</si>
  <si>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</si>
  <si>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</si>
  <si>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</si>
  <si>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</si>
  <si>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</si>
  <si>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</si>
  <si>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</si>
  <si>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</si>
  <si>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</si>
  <si>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</si>
  <si>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</si>
  <si>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</si>
  <si>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</si>
  <si>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</si>
  <si>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</si>
  <si>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</si>
  <si>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</si>
  <si>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</si>
  <si>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</si>
  <si>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</si>
  <si>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</si>
  <si>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</si>
  <si>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</si>
  <si>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</si>
  <si>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</si>
  <si>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</si>
  <si>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</si>
  <si>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</si>
  <si>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</si>
  <si>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</si>
  <si>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</si>
  <si>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</si>
  <si>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</si>
  <si>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</si>
  <si>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</si>
  <si>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</si>
  <si>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</si>
  <si>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</si>
  <si>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</si>
  <si>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</si>
  <si>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</si>
  <si>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</si>
  <si>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</si>
  <si>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</si>
  <si>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</si>
  <si>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</si>
  <si>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</si>
  <si>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</si>
  <si>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</si>
  <si>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</si>
  <si>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</si>
  <si>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</si>
  <si>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</si>
  <si>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</si>
  <si>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</si>
  <si>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</si>
  <si>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</si>
  <si>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</si>
  <si>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</si>
  <si>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</si>
  <si>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</si>
  <si>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</si>
  <si>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</si>
  <si>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</si>
  <si>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</si>
  <si>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</si>
  <si>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</si>
  <si>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</si>
  <si>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</si>
  <si>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</si>
  <si>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</si>
  <si>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</si>
  <si>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</si>
  <si>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</si>
  <si>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</si>
  <si>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</si>
  <si>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</si>
  <si>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</si>
  <si>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</si>
  <si>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</si>
  <si>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</si>
  <si>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</si>
  <si>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</si>
  <si>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</si>
  <si>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</si>
  <si>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</si>
  <si>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</si>
  <si>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</si>
  <si>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</si>
  <si>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</si>
  <si>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</si>
  <si>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</si>
  <si>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</si>
  <si>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</si>
  <si>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</si>
  <si>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</si>
  <si>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</si>
  <si>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</si>
  <si>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</si>
  <si>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</si>
  <si>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</si>
  <si>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</si>
  <si>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</si>
  <si>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</si>
  <si>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</si>
  <si>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</si>
  <si>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</si>
  <si>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</si>
  <si>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</si>
  <si>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</si>
  <si>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</si>
  <si>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</si>
  <si>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</si>
  <si>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</si>
  <si>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</si>
  <si>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</si>
  <si>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</si>
  <si>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</si>
  <si>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</si>
  <si>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</si>
  <si>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</si>
  <si>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</si>
  <si>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</si>
  <si>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</si>
  <si>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</si>
  <si>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</si>
  <si>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</si>
  <si>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</si>
  <si>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</si>
  <si>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</si>
  <si>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</si>
  <si>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</si>
  <si>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</si>
  <si>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</si>
  <si>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</si>
  <si>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</si>
  <si>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</si>
  <si>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</si>
  <si>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</si>
  <si>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</si>
  <si>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</si>
  <si>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</si>
  <si>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</si>
  <si>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</si>
  <si>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</si>
  <si>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</si>
  <si>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</si>
  <si>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</si>
  <si>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</si>
  <si>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</si>
  <si>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</si>
  <si>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</si>
  <si>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</si>
  <si>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</si>
  <si>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</si>
  <si>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</si>
  <si>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</si>
  <si>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</si>
  <si>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</si>
  <si>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</si>
  <si>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</si>
  <si>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</si>
  <si>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</si>
  <si>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</si>
  <si>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</si>
  <si>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</si>
  <si>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</si>
  <si>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</si>
  <si>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</si>
  <si>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</si>
  <si>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</si>
  <si>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</si>
  <si>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</si>
  <si>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</si>
  <si>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</si>
  <si>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</si>
  <si>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</si>
  <si>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</si>
  <si>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</si>
  <si>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</si>
  <si>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</si>
  <si>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</si>
  <si>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</si>
  <si>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</si>
  <si>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</si>
  <si>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</si>
  <si>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</si>
  <si>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</si>
  <si>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</si>
  <si>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</si>
  <si>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</si>
  <si>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</si>
  <si>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</si>
  <si>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</si>
  <si>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</si>
  <si>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</si>
  <si>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</si>
  <si>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</si>
  <si>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</si>
  <si>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</si>
  <si>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</si>
  <si>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</si>
  <si>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</si>
  <si>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</si>
  <si>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</si>
  <si>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</si>
  <si>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</si>
  <si>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</si>
  <si>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</si>
  <si>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</si>
  <si>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</si>
  <si>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</si>
  <si>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</si>
  <si>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</si>
  <si>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</si>
  <si>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</si>
  <si>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</si>
  <si>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</si>
  <si>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</si>
  <si>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</si>
  <si>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</si>
  <si>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</si>
  <si>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</si>
  <si>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</si>
  <si>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</si>
  <si>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</si>
  <si>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</si>
  <si>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</si>
  <si>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</si>
  <si>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</si>
  <si>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</si>
  <si>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</si>
  <si>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</si>
  <si>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</si>
  <si>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</si>
  <si>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</si>
  <si>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</si>
  <si>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</si>
  <si>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</si>
  <si>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</si>
  <si>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</si>
  <si>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</si>
  <si>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</si>
  <si>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</si>
  <si>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</si>
  <si>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</si>
  <si>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</si>
  <si>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</si>
  <si>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</si>
  <si>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</si>
  <si>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</si>
  <si>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</si>
  <si>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</si>
  <si>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</si>
  <si>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</si>
  <si>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</si>
  <si>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</si>
  <si>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</si>
  <si>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</si>
  <si>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</si>
  <si>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</si>
  <si>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</si>
  <si>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</si>
  <si>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</si>
  <si>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</si>
  <si>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</si>
  <si>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</si>
  <si>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</si>
  <si>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</si>
  <si>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</si>
  <si>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</si>
  <si>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</si>
  <si>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</si>
  <si>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</si>
  <si>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</si>
  <si>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</si>
  <si>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</si>
  <si>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</si>
  <si>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</si>
  <si>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</si>
  <si>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</si>
  <si>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</si>
  <si>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</si>
  <si>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</si>
  <si>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</si>
  <si>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</si>
  <si>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</si>
  <si>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</si>
  <si>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</si>
  <si>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</si>
  <si>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</si>
  <si>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</si>
  <si>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</si>
  <si>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</si>
  <si>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</si>
  <si>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</si>
  <si>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</si>
  <si>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</si>
  <si>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</si>
  <si>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</si>
  <si>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</si>
  <si>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</si>
  <si>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</si>
  <si>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</si>
  <si>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</si>
  <si>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</si>
  <si>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</si>
  <si>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</si>
  <si>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</si>
  <si>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</si>
  <si>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</si>
  <si>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</si>
  <si>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</si>
  <si>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</si>
  <si>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</si>
  <si>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</si>
  <si>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</si>
  <si>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</si>
  <si>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</si>
  <si>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</si>
  <si>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</si>
  <si>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</si>
  <si>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</si>
  <si>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</si>
  <si>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</si>
  <si>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</si>
  <si>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</si>
  <si>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</si>
  <si>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</si>
  <si>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</si>
  <si>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</si>
  <si>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</si>
  <si>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</si>
  <si>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</si>
  <si>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</si>
  <si>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</si>
  <si>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</si>
  <si>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</si>
  <si>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</si>
  <si>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</si>
  <si>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</si>
  <si>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</si>
  <si>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</si>
  <si>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</si>
  <si>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</si>
  <si>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</si>
  <si>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</si>
  <si>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</si>
  <si>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</si>
  <si>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</si>
  <si>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</si>
  <si>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</si>
  <si>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</si>
  <si>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</si>
  <si>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</si>
  <si>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</si>
  <si>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</si>
  <si>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</si>
  <si>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</si>
  <si>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</si>
  <si>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</si>
  <si>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</si>
  <si>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</si>
  <si>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</si>
  <si>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</si>
  <si>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</si>
  <si>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</si>
  <si>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</si>
  <si>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</si>
  <si>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</si>
  <si>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</si>
  <si>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</si>
  <si>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</si>
  <si>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</si>
  <si>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</si>
  <si>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</si>
  <si>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</si>
  <si>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</si>
  <si>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</si>
  <si>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</si>
  <si>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</si>
  <si>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</si>
  <si>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</si>
  <si>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</si>
  <si>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</si>
  <si>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</si>
  <si>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</si>
  <si>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</si>
  <si>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</si>
  <si>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</si>
  <si>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</si>
  <si>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</si>
  <si>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</si>
  <si>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</si>
  <si>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</si>
  <si>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</si>
  <si>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</si>
  <si>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</si>
  <si>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</si>
  <si>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</si>
  <si>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</si>
  <si>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</si>
  <si>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</si>
  <si>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</si>
  <si>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</si>
  <si>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</si>
  <si>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</si>
  <si>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</si>
  <si>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</si>
  <si>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</si>
  <si>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</si>
  <si>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</si>
  <si>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</si>
  <si>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</si>
  <si>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</si>
  <si>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</si>
  <si>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</si>
  <si>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</si>
  <si>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</si>
  <si>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</si>
  <si>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</si>
  <si>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</si>
  <si>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</si>
  <si>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</si>
  <si>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</si>
  <si>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</si>
  <si>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</si>
  <si>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</si>
  <si>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</si>
  <si>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</si>
  <si>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</si>
  <si>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</si>
  <si>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</si>
  <si>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</si>
  <si>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</si>
  <si>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</si>
  <si>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</si>
  <si>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</si>
  <si>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</si>
  <si>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</si>
  <si>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</si>
  <si>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</si>
  <si>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</si>
  <si>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</si>
  <si>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</si>
  <si>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</si>
  <si>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</si>
  <si>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</si>
  <si>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</si>
  <si>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</si>
  <si>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</si>
  <si>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</si>
  <si>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</si>
  <si>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</si>
  <si>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</si>
  <si>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</si>
  <si>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</si>
  <si>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</si>
  <si>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</si>
  <si>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</si>
  <si>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</si>
  <si>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</si>
  <si>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</si>
  <si>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</si>
  <si>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</si>
  <si>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</si>
  <si>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</si>
  <si>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</si>
  <si>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</si>
  <si>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</si>
  <si>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</si>
  <si>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</si>
  <si>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</si>
  <si>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</si>
  <si>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</si>
  <si>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</si>
  <si>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</si>
  <si>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</si>
  <si>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</si>
  <si>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</si>
  <si>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</si>
  <si>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</si>
  <si>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</si>
  <si>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</si>
  <si>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</si>
  <si>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</si>
  <si>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</si>
  <si>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</si>
  <si>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</si>
  <si>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</si>
  <si>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</si>
  <si>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</si>
  <si>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</si>
  <si>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</si>
  <si>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</si>
  <si>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</si>
  <si>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</si>
  <si>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</si>
  <si>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</si>
  <si>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</si>
  <si>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</si>
  <si>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</si>
  <si>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</si>
  <si>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</si>
  <si>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</si>
  <si>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</si>
  <si>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</si>
  <si>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</si>
  <si>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</si>
  <si>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</si>
  <si>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</si>
  <si>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</si>
  <si>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</si>
  <si>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</si>
  <si>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</si>
  <si>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</si>
  <si>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</si>
  <si>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</si>
  <si>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</si>
  <si>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</si>
  <si>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</si>
  <si>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</si>
  <si>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</si>
  <si>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</si>
  <si>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</si>
  <si>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</si>
  <si>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</si>
  <si>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</si>
  <si>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</si>
  <si>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</si>
  <si>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</si>
  <si>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</si>
  <si>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</si>
  <si>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</si>
  <si>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</si>
  <si>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</si>
  <si>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</si>
  <si>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</si>
  <si>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</si>
  <si>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</si>
  <si>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</si>
  <si>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</si>
  <si>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</si>
  <si>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</si>
  <si>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</si>
  <si>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</si>
  <si>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</si>
  <si>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</si>
  <si>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</si>
  <si>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</si>
  <si>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</si>
  <si>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</si>
  <si>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</si>
  <si>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</si>
  <si>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</si>
  <si>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</si>
  <si>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</si>
  <si>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</si>
  <si>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</si>
  <si>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</si>
  <si>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</si>
  <si>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</si>
  <si>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</si>
  <si>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</si>
  <si>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</si>
  <si>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</si>
  <si>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</si>
  <si>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</si>
  <si>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</si>
  <si>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</si>
  <si>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</si>
  <si>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</si>
  <si>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</si>
  <si>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</si>
  <si>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</si>
  <si>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</si>
  <si>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</si>
  <si>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</si>
  <si>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</si>
  <si>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</si>
  <si>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</si>
  <si>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</si>
  <si>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</si>
  <si>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</si>
  <si>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</si>
  <si>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</si>
  <si>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</si>
  <si>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</si>
  <si>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</si>
  <si>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</si>
  <si>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</si>
  <si>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</si>
  <si>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</si>
  <si>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</si>
  <si>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</si>
  <si>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</si>
  <si>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</si>
  <si>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</si>
  <si>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</si>
  <si>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</si>
  <si>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</si>
  <si>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</si>
  <si>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</si>
  <si>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</si>
  <si>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</si>
  <si>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</si>
  <si>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</si>
  <si>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</si>
  <si>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</si>
  <si>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</si>
  <si>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</si>
  <si>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</si>
  <si>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</si>
  <si>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</si>
  <si>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</si>
  <si>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</si>
  <si>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</si>
  <si>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</si>
  <si>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</si>
  <si>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</si>
  <si>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</si>
  <si>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</si>
  <si>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</si>
  <si>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</si>
  <si>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</si>
  <si>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</si>
  <si>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</si>
  <si>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</si>
  <si>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</si>
  <si>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</si>
  <si>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</si>
  <si>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</si>
  <si>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</si>
  <si>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</si>
  <si>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</si>
  <si>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</si>
  <si>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</si>
  <si>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</si>
  <si>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</si>
  <si>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</si>
  <si>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</si>
  <si>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</si>
  <si>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</si>
  <si>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</si>
  <si>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</si>
  <si>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</si>
  <si>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</si>
  <si>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</si>
  <si>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</si>
  <si>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</si>
  <si>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</si>
  <si>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</si>
  <si>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</si>
  <si>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</si>
  <si>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</si>
  <si>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</si>
  <si>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</si>
  <si>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</si>
  <si>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</si>
  <si>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</si>
  <si>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</si>
  <si>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</si>
  <si>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</si>
  <si>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</si>
  <si>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</si>
  <si>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</si>
  <si>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</si>
  <si>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</si>
  <si>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</si>
  <si>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</si>
  <si>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</si>
  <si>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</si>
  <si>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</si>
  <si>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</si>
  <si>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</si>
  <si>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</si>
  <si>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</si>
  <si>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</si>
  <si>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</si>
  <si>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</si>
  <si>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</si>
  <si>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</si>
  <si>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</si>
  <si>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</si>
  <si>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</si>
  <si>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</si>
  <si>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</si>
  <si>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</si>
  <si>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</si>
  <si>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</si>
  <si>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</si>
  <si>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</si>
  <si>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</si>
  <si>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</si>
  <si>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</si>
  <si>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</si>
  <si>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</si>
  <si>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</si>
  <si>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</si>
  <si>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</si>
  <si>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</si>
  <si>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</si>
  <si>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</si>
  <si>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</si>
  <si>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</si>
  <si>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</si>
  <si>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</si>
  <si>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</si>
  <si>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</si>
  <si>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</si>
  <si>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</si>
  <si>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</si>
  <si>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</si>
  <si>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</si>
  <si>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</si>
  <si>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</si>
  <si>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</si>
  <si>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</si>
  <si>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</si>
  <si>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</si>
  <si>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</si>
  <si>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</si>
  <si>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</si>
  <si>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</si>
  <si>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</si>
  <si>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</si>
  <si>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</si>
  <si>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</si>
  <si>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</si>
  <si>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</si>
  <si>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</si>
  <si>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</si>
  <si>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</si>
  <si>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</si>
  <si>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</si>
  <si>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</si>
  <si>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</si>
  <si>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</si>
  <si>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</si>
  <si>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</si>
  <si>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</si>
  <si>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</si>
  <si>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</si>
  <si>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</si>
  <si>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</si>
  <si>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</si>
  <si>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</si>
  <si>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</si>
  <si>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</si>
  <si>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</si>
  <si>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</si>
  <si>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</si>
  <si>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</si>
  <si>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</si>
  <si>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</si>
  <si>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</si>
  <si>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</si>
  <si>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</si>
  <si>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</si>
  <si>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</si>
  <si>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</si>
  <si>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</si>
  <si>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</si>
  <si>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</si>
  <si>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</si>
  <si>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</si>
  <si>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</si>
  <si>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</si>
  <si>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</si>
  <si>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</si>
  <si>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</si>
  <si>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</si>
  <si>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</si>
  <si>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</si>
  <si>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</si>
  <si>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</si>
  <si>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</si>
  <si>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</si>
  <si>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</si>
  <si>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</si>
  <si>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</si>
  <si>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</si>
  <si>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</si>
  <si>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</si>
  <si>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</si>
  <si>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</si>
  <si>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</si>
  <si>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</si>
  <si>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</si>
  <si>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</si>
  <si>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</si>
  <si>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</si>
  <si>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</si>
  <si>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</si>
  <si>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</si>
  <si>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</si>
  <si>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</si>
  <si>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</si>
  <si>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</si>
  <si>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</si>
  <si>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</si>
  <si>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</si>
  <si>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</si>
  <si>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</si>
  <si>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</si>
  <si>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</si>
  <si>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</si>
  <si>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</si>
  <si>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</si>
  <si>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</si>
  <si>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</si>
  <si>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</si>
  <si>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</si>
  <si>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</si>
  <si>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</si>
  <si>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</si>
  <si>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</si>
  <si>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</si>
  <si>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</si>
  <si>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</si>
  <si>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</si>
  <si>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</si>
  <si>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</si>
  <si>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</si>
  <si>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</si>
  <si>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</si>
  <si>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</si>
  <si>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</si>
  <si>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</si>
  <si>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</si>
  <si>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</si>
  <si>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</si>
  <si>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</si>
  <si>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</si>
  <si>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</si>
  <si>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</si>
  <si>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</si>
  <si>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</si>
  <si>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</si>
  <si>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</si>
  <si>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</si>
  <si>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</si>
  <si>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</si>
  <si>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</si>
  <si>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</si>
  <si>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</si>
  <si>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</si>
  <si>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</si>
  <si>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</si>
  <si>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</si>
  <si>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</si>
  <si>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</si>
  <si>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</si>
  <si>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</si>
  <si>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</si>
  <si>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</si>
  <si>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</si>
  <si>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</si>
  <si>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</si>
  <si>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</si>
  <si>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</si>
  <si>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</si>
  <si>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</si>
  <si>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</si>
  <si>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</si>
  <si>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</si>
  <si>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</si>
  <si>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</si>
  <si>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</si>
  <si>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</si>
  <si>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</si>
  <si>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</si>
  <si>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</si>
  <si>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</si>
  <si>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</si>
  <si>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</si>
  <si>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</si>
  <si>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</si>
  <si>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</si>
  <si>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</si>
  <si>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</si>
  <si>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</si>
  <si>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</si>
  <si>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</si>
  <si>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</si>
  <si>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</si>
  <si>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</si>
  <si>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</si>
  <si>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</si>
  <si>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</si>
  <si>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</si>
  <si>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</si>
  <si>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</si>
  <si>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</si>
  <si>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</si>
  <si>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</si>
  <si>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</si>
  <si>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</si>
  <si>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</si>
  <si>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</si>
  <si>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</si>
  <si>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</si>
  <si>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</si>
  <si>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</si>
  <si>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</si>
  <si>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</si>
  <si>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</si>
  <si>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</si>
  <si>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</si>
  <si>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</si>
  <si>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</si>
  <si>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</si>
  <si>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</si>
  <si>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</si>
  <si>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</si>
  <si>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</si>
  <si>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</si>
  <si>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</si>
  <si>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</si>
  <si>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</si>
  <si>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</si>
  <si>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</si>
  <si>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</si>
  <si>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</si>
  <si>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</si>
  <si>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</si>
  <si>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</si>
  <si>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</si>
  <si>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</si>
  <si>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</si>
  <si>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</si>
  <si>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</si>
  <si>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</si>
  <si>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</si>
  <si>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</si>
  <si>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</si>
  <si>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</si>
  <si>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</si>
  <si>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</si>
  <si>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</si>
  <si>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</si>
  <si>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</si>
  <si>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</si>
  <si>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</si>
  <si>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</si>
  <si>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</si>
  <si>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</si>
  <si>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</si>
  <si>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</si>
  <si>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</si>
  <si>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</si>
  <si>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</si>
  <si>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</si>
  <si>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</si>
  <si>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</si>
  <si>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</si>
  <si>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</si>
  <si>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</si>
  <si>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</si>
  <si>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</si>
  <si>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</si>
  <si>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</si>
  <si>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</si>
  <si>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</si>
  <si>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</si>
  <si>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</si>
  <si>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</si>
  <si>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</si>
  <si>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</si>
  <si>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</si>
  <si>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</si>
  <si>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</si>
  <si>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</si>
  <si>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</si>
  <si>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</si>
  <si>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</si>
  <si>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</si>
  <si>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</si>
  <si>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</si>
  <si>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</si>
  <si>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</si>
  <si>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</si>
  <si>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</si>
  <si>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</si>
  <si>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</si>
  <si>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</si>
  <si>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</si>
  <si>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</si>
  <si>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</si>
  <si>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</si>
  <si>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</si>
  <si>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</si>
  <si>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</si>
  <si>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</si>
  <si>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</si>
  <si>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</si>
  <si>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</si>
  <si>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</si>
  <si>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</si>
  <si>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</si>
  <si>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</si>
  <si>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</si>
  <si>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</si>
  <si>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</si>
  <si>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</si>
  <si>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</si>
  <si>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</si>
  <si>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</si>
  <si>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</si>
  <si>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</si>
  <si>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</si>
  <si>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</si>
  <si>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</si>
  <si>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</si>
  <si>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</si>
  <si>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</si>
  <si>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</si>
  <si>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</si>
  <si>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</si>
  <si>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</si>
  <si>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</si>
  <si>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</si>
  <si>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</si>
  <si>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</si>
  <si>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</si>
  <si>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</si>
  <si>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</si>
  <si>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</si>
  <si>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</si>
  <si>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</si>
  <si>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</si>
  <si>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</si>
  <si>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</si>
  <si>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</si>
  <si>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</si>
  <si>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</si>
  <si>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</si>
  <si>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</si>
  <si>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</si>
  <si>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</si>
  <si>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</si>
  <si>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</si>
  <si>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</si>
  <si>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</si>
  <si>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</si>
  <si>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</si>
  <si>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</si>
  <si>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</si>
  <si>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</si>
  <si>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</si>
  <si>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</si>
  <si>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</si>
  <si>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</si>
  <si>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</si>
  <si>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</si>
  <si>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</si>
  <si>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</si>
  <si>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</si>
  <si>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</si>
  <si>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</si>
  <si>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</si>
  <si>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</si>
  <si>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</si>
  <si>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</si>
  <si>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</si>
  <si>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</si>
  <si>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</si>
  <si>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</si>
  <si>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</si>
  <si>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</si>
  <si>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</si>
  <si>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</si>
  <si>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</si>
  <si>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</si>
  <si>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</si>
  <si>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</si>
  <si>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</si>
  <si>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</si>
  <si>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</si>
  <si>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</si>
  <si>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</si>
  <si>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</si>
  <si>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</si>
  <si>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</si>
  <si>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</si>
  <si>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</si>
  <si>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</si>
  <si>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</si>
  <si>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</si>
  <si>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</si>
  <si>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</si>
  <si>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</si>
  <si>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</si>
  <si>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</si>
  <si>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</si>
  <si>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</si>
  <si>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</si>
  <si>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</si>
  <si>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</si>
  <si>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</si>
  <si>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</si>
  <si>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</si>
  <si>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</si>
  <si>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</si>
  <si>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</si>
  <si>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</si>
  <si>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</si>
  <si>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</si>
  <si>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</si>
  <si>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</si>
  <si>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</si>
  <si>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</si>
  <si>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</si>
  <si>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</si>
  <si>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</si>
  <si>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</si>
  <si>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</si>
  <si>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</si>
  <si>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</si>
  <si>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</si>
  <si>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</si>
  <si>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</si>
  <si>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</si>
  <si>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</si>
  <si>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</si>
  <si>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</si>
  <si>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</si>
  <si>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</si>
  <si>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</si>
  <si>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</si>
  <si>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</si>
  <si>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</si>
  <si>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</si>
  <si>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</si>
  <si>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</si>
  <si>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</si>
  <si>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</si>
  <si>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</si>
  <si>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</si>
  <si>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</si>
  <si>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</si>
  <si>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</si>
  <si>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</si>
  <si>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</si>
  <si>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</si>
  <si>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</si>
  <si>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</si>
  <si>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</si>
  <si>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</si>
  <si>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</si>
  <si>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</si>
  <si>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</si>
  <si>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</si>
  <si>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</si>
  <si>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</si>
  <si>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</si>
  <si>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</si>
  <si>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</si>
  <si>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</si>
  <si>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</si>
  <si>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</si>
  <si>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</si>
  <si>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</si>
  <si>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</si>
  <si>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</si>
  <si>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</si>
  <si>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</si>
  <si>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</si>
  <si>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</si>
  <si>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</si>
  <si>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</si>
  <si>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</si>
  <si>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</si>
  <si>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</si>
  <si>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</si>
  <si>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</si>
  <si>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</si>
  <si>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</si>
  <si>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</si>
  <si>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</si>
  <si>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</si>
  <si>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</si>
  <si>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</si>
  <si>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</si>
  <si>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</si>
  <si>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</si>
  <si>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</si>
  <si>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</si>
  <si>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</si>
  <si>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</si>
  <si>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</si>
  <si>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</si>
  <si>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</si>
  <si>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</si>
  <si>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</si>
  <si>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</si>
  <si>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</si>
  <si>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</si>
  <si>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</si>
  <si>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</si>
  <si>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</si>
  <si>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</si>
  <si>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</si>
  <si>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</si>
  <si>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</si>
  <si>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</si>
  <si>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</si>
  <si>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</si>
  <si>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</si>
  <si>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</si>
  <si>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</si>
  <si>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</si>
  <si>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</si>
  <si>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</si>
  <si>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</si>
  <si>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</si>
  <si>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</si>
  <si>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</si>
  <si>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</si>
  <si>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</si>
  <si>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</si>
  <si>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</si>
  <si>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</si>
  <si>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</si>
  <si>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</si>
  <si>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</si>
  <si>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</si>
  <si>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</si>
  <si>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</si>
  <si>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</si>
  <si>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</si>
  <si>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</si>
  <si>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</si>
  <si>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</si>
  <si>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</si>
  <si>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</si>
  <si>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</si>
  <si>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</si>
  <si>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</si>
  <si>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</si>
  <si>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</si>
  <si>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</si>
  <si>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</si>
  <si>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</si>
  <si>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</si>
  <si>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</si>
  <si>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</si>
  <si>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</si>
  <si>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</si>
  <si>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</si>
  <si>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</si>
  <si>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</si>
  <si>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</si>
  <si>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</si>
  <si>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</si>
  <si>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</si>
  <si>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</si>
  <si>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</si>
  <si>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</si>
  <si>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</si>
  <si>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</si>
  <si>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</si>
  <si>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</si>
  <si>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</si>
  <si>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</si>
  <si>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</si>
  <si>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</si>
  <si>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</si>
  <si>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</si>
  <si>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</si>
  <si>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</si>
  <si>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</si>
  <si>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</si>
  <si>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</si>
  <si>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</si>
  <si>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</si>
  <si>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</si>
  <si>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</si>
  <si>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</si>
  <si>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</si>
  <si>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</si>
  <si>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</si>
  <si>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</si>
  <si>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</si>
  <si>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</si>
  <si>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</si>
  <si>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</si>
  <si>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</si>
  <si>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</si>
  <si>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</si>
  <si>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</si>
  <si>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</si>
  <si>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</si>
  <si>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</si>
  <si>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</si>
  <si>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</si>
  <si>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</si>
  <si>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</si>
  <si>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</si>
  <si>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</si>
  <si>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</si>
  <si>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</si>
  <si>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</si>
  <si>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</si>
  <si>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</si>
  <si>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</si>
  <si>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</si>
  <si>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</si>
  <si>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</si>
  <si>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</si>
  <si>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</si>
  <si>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</si>
  <si>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</si>
  <si>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</si>
  <si>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</si>
  <si>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</si>
  <si>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</si>
  <si>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</si>
  <si>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</si>
  <si>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</si>
  <si>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</si>
  <si>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</si>
  <si>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</si>
  <si>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</si>
  <si>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</si>
  <si>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</si>
  <si>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</si>
  <si>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</si>
  <si>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</si>
  <si>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</si>
  <si>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</si>
  <si>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</si>
  <si>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</si>
  <si>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</si>
  <si>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</si>
  <si>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</si>
  <si>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</si>
  <si>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</si>
  <si>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</si>
  <si>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</si>
  <si>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</si>
  <si>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</si>
  <si>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</si>
  <si>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</si>
  <si>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</si>
  <si>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</si>
  <si>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</si>
  <si>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</si>
  <si>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</si>
  <si>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</si>
  <si>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</si>
  <si>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</si>
  <si>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</si>
  <si>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</si>
  <si>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</si>
  <si>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</si>
  <si>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</si>
  <si>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</si>
  <si>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</si>
  <si>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</si>
  <si>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</si>
  <si>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</si>
  <si>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</si>
  <si>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</si>
  <si>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</si>
  <si>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</si>
  <si>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</si>
  <si>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</si>
  <si>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</si>
  <si>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</si>
  <si>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</si>
  <si>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</si>
  <si>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</si>
  <si>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</si>
  <si>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</si>
  <si>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</si>
  <si>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</si>
  <si>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</si>
  <si>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</si>
  <si>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</si>
  <si>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</si>
  <si>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</si>
  <si>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</si>
  <si>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</si>
  <si>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</si>
  <si>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</si>
  <si>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</si>
  <si>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</si>
  <si>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</si>
  <si>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</si>
  <si>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</si>
  <si>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</si>
  <si>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</si>
  <si>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</si>
  <si>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</si>
  <si>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</si>
  <si>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</si>
  <si>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</si>
  <si>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</si>
  <si>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</si>
  <si>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</si>
  <si>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</si>
  <si>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</si>
  <si>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</si>
  <si>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</si>
  <si>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</si>
  <si>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</si>
  <si>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</si>
  <si>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</si>
  <si>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</si>
  <si>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</si>
  <si>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</si>
  <si>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</si>
  <si>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</si>
  <si>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</si>
  <si>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</si>
  <si>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</si>
  <si>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</si>
  <si>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</si>
  <si>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</si>
  <si>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</si>
  <si>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</si>
  <si>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</si>
  <si>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</si>
  <si>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</si>
  <si>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</si>
  <si>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</si>
  <si>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</si>
  <si>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</si>
  <si>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</si>
  <si>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</si>
  <si>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</si>
  <si>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</si>
  <si>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</si>
  <si>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</si>
  <si>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</si>
  <si>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</si>
  <si>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</si>
  <si>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</si>
  <si>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</si>
  <si>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</si>
  <si>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</si>
  <si>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</si>
  <si>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</si>
  <si>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</si>
  <si>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</si>
  <si>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</si>
  <si>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</si>
  <si>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</si>
  <si>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</si>
  <si>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</si>
  <si>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</si>
  <si>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</si>
  <si>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</si>
  <si>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</si>
  <si>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</si>
  <si>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</si>
  <si>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</si>
  <si>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</si>
  <si>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</si>
  <si>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</si>
  <si>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</si>
  <si>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</si>
  <si>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</si>
  <si>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</si>
  <si>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</si>
  <si>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</si>
  <si>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</si>
  <si>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</si>
  <si>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</si>
  <si>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</si>
  <si>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</si>
  <si>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</si>
  <si>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</si>
  <si>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</si>
  <si>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</si>
  <si>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</si>
  <si>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</si>
  <si>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</si>
  <si>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</si>
  <si>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</si>
  <si>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</si>
  <si>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</si>
  <si>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</si>
  <si>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</si>
  <si>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</si>
  <si>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</si>
  <si>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</si>
  <si>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</si>
  <si>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</si>
  <si>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</si>
  <si>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</si>
  <si>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</si>
  <si>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</si>
  <si>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</si>
  <si>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</si>
  <si>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</si>
  <si>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</si>
  <si>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</si>
  <si>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</si>
  <si>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</si>
  <si>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</si>
  <si>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</si>
  <si>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</si>
  <si>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</si>
  <si>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</si>
  <si>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</si>
  <si>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</si>
  <si>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</si>
  <si>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</si>
  <si>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</si>
  <si>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</si>
  <si>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</si>
  <si>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</si>
  <si>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</si>
  <si>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</si>
  <si>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</si>
  <si>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</si>
  <si>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</si>
  <si>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</si>
  <si>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</si>
  <si>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</si>
  <si>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</si>
  <si>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</si>
  <si>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</si>
  <si>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</si>
  <si>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</si>
  <si>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</si>
  <si>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</si>
  <si>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</si>
  <si>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</si>
  <si>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</si>
  <si>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</si>
  <si>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</si>
  <si>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</si>
  <si>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</si>
  <si>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</si>
  <si>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</si>
  <si>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</si>
  <si>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</si>
  <si>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</si>
  <si>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</si>
  <si>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</si>
  <si>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</si>
  <si>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</si>
  <si>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</si>
  <si>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</si>
  <si>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</si>
  <si>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</si>
  <si>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</si>
  <si>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</si>
  <si>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</si>
  <si>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</si>
  <si>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</si>
  <si>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</si>
  <si>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</si>
  <si>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</si>
  <si>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</si>
  <si>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</si>
  <si>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</si>
  <si>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</si>
  <si>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</si>
  <si>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</si>
  <si>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</si>
  <si>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</si>
  <si>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</si>
  <si>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</si>
  <si>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</si>
  <si>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</si>
  <si>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</si>
  <si>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</si>
  <si>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</si>
  <si>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</si>
  <si>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</si>
  <si>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</si>
  <si>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</si>
  <si>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</si>
  <si>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</si>
  <si>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</si>
  <si>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</si>
  <si>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</si>
  <si>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</si>
  <si>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</si>
  <si>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</si>
  <si>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</si>
  <si>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</si>
  <si>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</si>
  <si>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</si>
  <si>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</si>
  <si>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</si>
  <si>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</si>
  <si>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</si>
  <si>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</si>
  <si>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</si>
  <si>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</si>
  <si>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</si>
  <si>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</si>
  <si>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</si>
  <si>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</si>
  <si>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</si>
  <si>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</si>
  <si>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</si>
  <si>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</si>
  <si>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</si>
  <si>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</si>
  <si>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</si>
  <si>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</si>
  <si>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</si>
  <si>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</si>
  <si>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</si>
  <si>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</si>
  <si>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</si>
  <si>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</si>
  <si>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</si>
  <si>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</si>
  <si>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</si>
  <si>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</si>
  <si>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</si>
  <si>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</si>
  <si>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</si>
  <si>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</si>
  <si>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</si>
  <si>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</si>
  <si>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</si>
  <si>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</si>
  <si>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</si>
  <si>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</si>
  <si>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</si>
  <si>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</si>
  <si>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</si>
  <si>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</si>
  <si>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</si>
  <si>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</si>
  <si>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</si>
  <si>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</si>
  <si>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</si>
  <si>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</si>
  <si>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</si>
  <si>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</si>
  <si>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</si>
  <si>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</si>
  <si>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</si>
  <si>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</si>
  <si>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</si>
  <si>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</si>
  <si>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</si>
  <si>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</si>
  <si>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</si>
  <si>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</si>
  <si>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</si>
  <si>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</si>
  <si>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</si>
  <si>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</si>
  <si>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</si>
  <si>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</si>
  <si>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</si>
  <si>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</si>
  <si>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</si>
  <si>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</si>
  <si>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</si>
  <si>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</si>
  <si>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</si>
  <si>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</si>
  <si>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</si>
  <si>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</si>
  <si>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</si>
  <si>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</si>
  <si>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</si>
  <si>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</si>
  <si>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</si>
  <si>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</si>
  <si>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</si>
  <si>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</si>
  <si>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</si>
  <si>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</si>
  <si>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</si>
  <si>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</si>
  <si>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</si>
  <si>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</si>
  <si>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</si>
  <si>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</si>
  <si>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</si>
  <si>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</si>
  <si>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</si>
  <si>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</si>
  <si>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</si>
  <si>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</si>
  <si>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</si>
  <si>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</si>
  <si>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</si>
  <si>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</si>
  <si>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</si>
  <si>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</si>
  <si>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</si>
  <si>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</si>
  <si>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</si>
  <si>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</si>
  <si>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</si>
  <si>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</si>
  <si>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</si>
  <si>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</si>
  <si>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</si>
  <si>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</si>
  <si>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</si>
  <si>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</si>
  <si>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</si>
  <si>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</si>
  <si>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</si>
  <si>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</si>
  <si>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</si>
  <si>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</si>
  <si>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</si>
  <si>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</si>
  <si>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</si>
  <si>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</si>
  <si>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</si>
  <si>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</si>
  <si>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</si>
  <si>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</si>
  <si>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</si>
  <si>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</si>
  <si>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</si>
  <si>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</si>
  <si>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</si>
  <si>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</si>
  <si>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</si>
  <si>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</si>
  <si>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</si>
  <si>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</si>
  <si>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</si>
  <si>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</si>
  <si>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</si>
  <si>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</si>
  <si>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</si>
  <si>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</si>
  <si>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</si>
  <si>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</si>
  <si>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</si>
  <si>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</si>
  <si>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</si>
  <si>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</si>
  <si>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</si>
  <si>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</si>
  <si>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</si>
  <si>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</si>
  <si>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</si>
  <si>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</si>
  <si>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</si>
  <si>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</si>
  <si>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</si>
  <si>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</si>
  <si>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</si>
  <si>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</si>
  <si>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</si>
  <si>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</si>
  <si>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</si>
  <si>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</si>
  <si>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</si>
  <si>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</si>
  <si>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</si>
  <si>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</si>
  <si>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</si>
  <si>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</si>
  <si>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</si>
  <si>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</si>
  <si>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</si>
  <si>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</si>
  <si>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</si>
  <si>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</si>
  <si>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</si>
  <si>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</si>
  <si>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</si>
  <si>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</si>
  <si>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</si>
  <si>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</si>
  <si>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</si>
  <si>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</si>
  <si>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</si>
  <si>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</si>
  <si>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</si>
  <si>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</si>
  <si>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</si>
  <si>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</si>
  <si>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</si>
  <si>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</si>
  <si>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</si>
  <si>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</si>
  <si>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</si>
  <si>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</si>
  <si>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</si>
  <si>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</si>
  <si>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</si>
  <si>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</si>
  <si>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</si>
  <si>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</si>
  <si>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</si>
  <si>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</si>
  <si>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</si>
  <si>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</si>
  <si>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</si>
  <si>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</si>
  <si>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</si>
  <si>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</si>
  <si>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</si>
  <si>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</si>
  <si>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</si>
  <si>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</si>
  <si>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</si>
  <si>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</si>
  <si>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</si>
  <si>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</si>
  <si>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</si>
  <si>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</si>
  <si>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</si>
  <si>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</si>
  <si>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</si>
  <si>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</si>
  <si>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</si>
  <si>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</si>
  <si>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</si>
  <si>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</si>
  <si>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</si>
  <si>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</si>
  <si>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</si>
  <si>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</si>
  <si>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</si>
  <si>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</si>
  <si>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</si>
  <si>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</si>
  <si>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</si>
  <si>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</si>
  <si>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</si>
  <si>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</si>
  <si>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</si>
  <si>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</si>
  <si>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</si>
  <si>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</si>
  <si>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</si>
  <si>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</si>
  <si>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</si>
  <si>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</si>
  <si>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</si>
  <si>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</si>
  <si>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</si>
  <si>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</si>
  <si>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</si>
  <si>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</si>
  <si>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</si>
  <si>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</si>
  <si>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</si>
  <si>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</si>
  <si>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</si>
  <si>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</si>
  <si>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</si>
  <si>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</si>
  <si>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</si>
  <si>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</si>
  <si>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</si>
  <si>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</si>
  <si>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</si>
  <si>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</si>
  <si>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</si>
  <si>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</si>
  <si>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</si>
  <si>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</si>
  <si>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</si>
  <si>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</si>
  <si>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</si>
  <si>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</si>
  <si>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</si>
  <si>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</si>
  <si>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</si>
  <si>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</si>
  <si>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</si>
  <si>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</si>
  <si>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</si>
  <si>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</si>
  <si>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</si>
  <si>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</si>
  <si>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</si>
  <si>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</si>
  <si>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</si>
  <si>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</si>
  <si>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</si>
  <si>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</si>
  <si>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</si>
  <si>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</si>
  <si>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</si>
  <si>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</si>
  <si>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</si>
  <si>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</si>
  <si>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</si>
  <si>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</si>
  <si>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</si>
  <si>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</si>
  <si>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</si>
  <si>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</si>
  <si>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</si>
  <si>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</si>
  <si>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</si>
  <si>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</si>
  <si>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</si>
  <si>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</si>
  <si>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</si>
  <si>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</si>
  <si>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</si>
  <si>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</si>
  <si>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</si>
  <si>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</si>
  <si>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</si>
  <si>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</si>
  <si>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</si>
  <si>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</si>
  <si>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</si>
  <si>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</si>
  <si>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</si>
  <si>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</si>
  <si>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</si>
  <si>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</si>
  <si>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</si>
  <si>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</si>
  <si>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</si>
  <si>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</si>
  <si>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</si>
  <si>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</si>
  <si>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</si>
  <si>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</si>
  <si>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</si>
  <si>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</si>
  <si>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</si>
  <si>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</si>
  <si>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</si>
  <si>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</si>
  <si>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</si>
  <si>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</si>
  <si>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</si>
  <si>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</si>
  <si>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</si>
  <si>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</si>
  <si>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</si>
  <si>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</si>
  <si>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</si>
  <si>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</si>
  <si>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</si>
  <si>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</si>
  <si>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</si>
  <si>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</si>
  <si>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</si>
  <si>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</si>
  <si>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</si>
  <si>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</si>
  <si>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</si>
  <si>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</si>
  <si>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</si>
  <si>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</si>
  <si>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</si>
  <si>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</si>
  <si>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</si>
  <si>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</si>
  <si>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</si>
  <si>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</si>
  <si>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</si>
  <si>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</si>
  <si>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</si>
  <si>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</si>
  <si>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</si>
  <si>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</si>
  <si>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</si>
  <si>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</si>
  <si>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</si>
  <si>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</si>
  <si>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</si>
  <si>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</si>
  <si>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</si>
  <si>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</si>
  <si>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</si>
  <si>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</si>
  <si>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</si>
  <si>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</si>
  <si>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</si>
  <si>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</si>
  <si>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</si>
  <si>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</si>
  <si>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</si>
  <si>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</si>
  <si>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</si>
  <si>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</si>
  <si>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</si>
  <si>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</si>
  <si>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</si>
  <si>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</si>
  <si>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</si>
  <si>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</si>
  <si>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</si>
  <si>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</si>
  <si>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</si>
  <si>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</si>
  <si>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</si>
  <si>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</si>
  <si>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</si>
  <si>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</si>
  <si>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</si>
  <si>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</si>
  <si>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</si>
  <si>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</si>
  <si>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</si>
  <si>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</si>
  <si>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</si>
  <si>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</si>
  <si>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</si>
  <si>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</si>
  <si>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</si>
  <si>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</si>
  <si>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</si>
  <si>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</si>
  <si>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</si>
  <si>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</si>
  <si>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</si>
  <si>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</si>
  <si>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</si>
  <si>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</si>
  <si>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</si>
  <si>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</si>
  <si>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</si>
  <si>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</si>
  <si>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</si>
  <si>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</si>
  <si>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</si>
  <si>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</si>
  <si>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</si>
  <si>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</si>
  <si>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</si>
  <si>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</si>
  <si>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</si>
  <si>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</si>
  <si>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</si>
  <si>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</si>
  <si>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</si>
  <si>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</si>
  <si>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</si>
  <si>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</si>
  <si>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</si>
  <si>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</si>
  <si>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</si>
  <si>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</si>
  <si>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</si>
  <si>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</si>
  <si>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</si>
  <si>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</si>
  <si>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</si>
  <si>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</si>
  <si>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</si>
  <si>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</si>
  <si>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</si>
  <si>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</si>
  <si>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</si>
  <si>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</si>
  <si>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</si>
  <si>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</si>
  <si>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</si>
  <si>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</si>
  <si>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</si>
  <si>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</si>
  <si>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</si>
  <si>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</si>
  <si>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</si>
  <si>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</si>
  <si>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</si>
  <si>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</si>
  <si>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</si>
  <si>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</si>
  <si>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</si>
  <si>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</si>
  <si>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</si>
  <si>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</si>
  <si>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</si>
  <si>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</si>
  <si>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</si>
  <si>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</si>
  <si>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</si>
  <si>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</si>
  <si>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</si>
  <si>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</si>
  <si>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</si>
  <si>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</si>
  <si>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</si>
  <si>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</si>
  <si>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</si>
  <si>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</si>
  <si>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</si>
  <si>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</si>
  <si>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</si>
  <si>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</si>
  <si>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</si>
  <si>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</si>
  <si>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</si>
  <si>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</si>
  <si>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</si>
  <si>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</si>
  <si>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</si>
  <si>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</si>
  <si>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</si>
  <si>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</si>
  <si>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</si>
  <si>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</si>
  <si>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</si>
  <si>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</si>
  <si>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</si>
  <si>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</si>
  <si>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</si>
  <si>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</si>
  <si>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</si>
  <si>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</si>
  <si>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</si>
  <si>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</si>
  <si>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</si>
  <si>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</si>
  <si>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</si>
  <si>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</si>
  <si>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</si>
  <si>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</si>
  <si>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</si>
  <si>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</si>
  <si>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</si>
  <si>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</si>
  <si>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</si>
  <si>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</si>
  <si>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</si>
  <si>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</si>
  <si>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</si>
  <si>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</si>
  <si>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</si>
  <si>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</si>
  <si>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</si>
  <si>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</si>
  <si>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</si>
  <si>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</si>
  <si>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</si>
  <si>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</si>
  <si>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</si>
  <si>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</si>
  <si>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</si>
  <si>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</si>
  <si>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</si>
  <si>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</si>
  <si>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</si>
  <si>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</si>
  <si>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</si>
  <si>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</si>
  <si>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</si>
  <si>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</si>
  <si>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</si>
  <si>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</si>
  <si>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</si>
  <si>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</si>
  <si>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</si>
  <si>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</si>
  <si>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</si>
  <si>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</si>
  <si>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</si>
  <si>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</si>
  <si>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</si>
  <si>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</si>
  <si>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</si>
  <si>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</si>
  <si>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</si>
  <si>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</si>
  <si>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</si>
  <si>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</si>
  <si>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</si>
  <si>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</si>
  <si>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</si>
  <si>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</si>
  <si>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</si>
  <si>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</si>
  <si>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</si>
  <si>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</si>
  <si>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</si>
  <si>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</si>
  <si>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</si>
  <si>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</si>
  <si>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</si>
  <si>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</si>
  <si>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</si>
  <si>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</si>
  <si>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</si>
  <si>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</si>
  <si>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</si>
  <si>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</si>
  <si>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</si>
  <si>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</si>
  <si>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</si>
  <si>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</si>
  <si>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</si>
  <si>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</si>
  <si>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</si>
  <si>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</si>
  <si>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</si>
  <si>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</si>
  <si>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</si>
  <si>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</si>
  <si>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</si>
  <si>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</si>
  <si>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</si>
  <si>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</si>
  <si>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</si>
  <si>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</si>
  <si>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</si>
  <si>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</si>
  <si>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</si>
  <si>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</si>
  <si>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</si>
  <si>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</si>
  <si>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</si>
  <si>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</si>
  <si>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</si>
  <si>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</si>
  <si>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</si>
  <si>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</si>
  <si>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</si>
  <si>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</si>
  <si>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</si>
  <si>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</si>
  <si>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</si>
  <si>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</si>
  <si>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</si>
  <si>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</si>
  <si>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</si>
  <si>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</si>
  <si>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</si>
  <si>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</si>
  <si>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</si>
  <si>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</si>
  <si>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</si>
  <si>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</si>
  <si>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</si>
  <si>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</si>
  <si>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</si>
  <si>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</si>
  <si>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</si>
  <si>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</si>
  <si>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</si>
  <si>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</si>
  <si>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</si>
  <si>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</si>
  <si>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</si>
  <si>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</si>
  <si>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</si>
  <si>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</si>
  <si>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</si>
  <si>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</si>
  <si>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</si>
  <si>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</si>
  <si>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</si>
  <si>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</si>
  <si>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</si>
  <si>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</si>
  <si>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</si>
  <si>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</si>
  <si>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</si>
  <si>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</si>
  <si>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</si>
  <si>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</si>
  <si>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</si>
  <si>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</si>
  <si>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</si>
  <si>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</si>
  <si>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</si>
  <si>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</si>
  <si>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</si>
  <si>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</si>
  <si>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</si>
  <si>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</si>
  <si>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</si>
  <si>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</si>
  <si>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</si>
  <si>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</si>
  <si>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</si>
  <si>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</si>
  <si>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</si>
  <si>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</si>
  <si>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</si>
  <si>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</si>
  <si>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</si>
  <si>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</si>
  <si>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</si>
  <si>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</si>
  <si>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</si>
  <si>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</si>
  <si>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</si>
  <si>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</si>
  <si>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</si>
  <si>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</si>
  <si>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</si>
  <si>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</si>
  <si>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</si>
  <si>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</si>
  <si>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</si>
  <si>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</si>
  <si>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</si>
  <si>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</si>
  <si>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</si>
  <si>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</si>
  <si>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</si>
  <si>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</si>
  <si>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</si>
  <si>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</si>
  <si>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</si>
  <si>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</si>
  <si>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</si>
  <si>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</si>
  <si>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</si>
  <si>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</si>
  <si>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</si>
  <si>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</si>
  <si>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</si>
  <si>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</si>
  <si>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</si>
  <si>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</si>
  <si>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</si>
  <si>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</si>
  <si>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</si>
  <si>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</si>
  <si>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</si>
  <si>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</si>
  <si>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</si>
  <si>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</si>
  <si>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</si>
  <si>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</si>
  <si>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</si>
  <si>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</si>
  <si>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</si>
  <si>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</si>
  <si>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</si>
  <si>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</si>
  <si>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</si>
  <si>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</si>
  <si>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</si>
  <si>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</si>
  <si>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</si>
  <si>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</si>
  <si>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</si>
  <si>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</si>
  <si>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</si>
  <si>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</si>
  <si>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</si>
  <si>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</si>
  <si>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</si>
  <si>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</si>
  <si>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</si>
  <si>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</si>
  <si>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</si>
  <si>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</si>
  <si>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</si>
  <si>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</si>
  <si>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</si>
  <si>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</si>
  <si>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</si>
  <si>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</si>
  <si>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</si>
  <si>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</si>
  <si>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</si>
  <si>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</si>
  <si>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</si>
  <si>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</si>
  <si>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</si>
  <si>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</si>
  <si>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</si>
  <si>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</si>
  <si>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</si>
  <si>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</si>
  <si>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</si>
  <si>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</si>
  <si>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</si>
  <si>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</si>
  <si>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</si>
  <si>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</si>
  <si>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</si>
  <si>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</si>
  <si>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</si>
  <si>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</si>
  <si>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</si>
  <si>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</si>
  <si>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</si>
  <si>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</si>
  <si>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</si>
  <si>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</si>
  <si>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</si>
  <si>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</si>
  <si>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</si>
  <si>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</si>
  <si>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</si>
  <si>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</si>
  <si>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</si>
  <si>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</si>
  <si>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</si>
  <si>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</si>
  <si>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</si>
  <si>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</si>
  <si>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</si>
  <si>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</si>
  <si>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</si>
  <si>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</si>
  <si>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</si>
  <si>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</si>
  <si>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</si>
  <si>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</si>
  <si>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</si>
  <si>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</si>
  <si>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</si>
  <si>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</si>
  <si>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</si>
  <si>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</si>
  <si>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</si>
  <si>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</si>
  <si>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</si>
  <si>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</si>
  <si>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</si>
  <si>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</si>
  <si>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</si>
  <si>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</si>
  <si>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</si>
  <si>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</si>
  <si>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</si>
  <si>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</si>
  <si>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</si>
  <si>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</si>
  <si>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</si>
  <si>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</si>
  <si>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</si>
  <si>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</si>
  <si>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</si>
  <si>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</si>
  <si>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</si>
  <si>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</si>
  <si>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</si>
  <si>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</si>
  <si>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</si>
  <si>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</si>
  <si>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</si>
  <si>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</si>
  <si>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</si>
  <si>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</si>
  <si>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</si>
  <si>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</si>
  <si>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</si>
  <si>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</si>
  <si>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</si>
  <si>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</si>
  <si>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</si>
  <si>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</si>
  <si>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</si>
  <si>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</si>
  <si>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</si>
  <si>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</si>
  <si>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</si>
  <si>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</si>
  <si>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</si>
  <si>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</si>
  <si>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</si>
  <si>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</si>
  <si>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</si>
  <si>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</si>
  <si>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</si>
  <si>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</si>
  <si>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</si>
  <si>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</si>
  <si>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</si>
  <si>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</si>
  <si>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</si>
  <si>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</si>
  <si>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</si>
  <si>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</si>
  <si>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</si>
  <si>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</si>
  <si>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</si>
  <si>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</si>
  <si>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</si>
  <si>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</si>
  <si>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</si>
  <si>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</si>
  <si>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</si>
  <si>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</si>
  <si>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</si>
  <si>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</si>
  <si>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</si>
  <si>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</si>
  <si>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</si>
  <si>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</si>
  <si>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</si>
  <si>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</si>
  <si>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</si>
  <si>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</si>
  <si>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</si>
  <si>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</si>
  <si>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</si>
  <si>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</si>
  <si>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</si>
  <si>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</si>
  <si>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</si>
  <si>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</si>
  <si>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</si>
  <si>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</si>
  <si>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</si>
  <si>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</si>
  <si>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</si>
  <si>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</si>
  <si>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</si>
  <si>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</si>
  <si>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</si>
  <si>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</si>
  <si>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</si>
  <si>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</si>
  <si>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</si>
  <si>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</si>
  <si>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</si>
  <si>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</si>
  <si>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</si>
  <si>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</si>
  <si>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</si>
  <si>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</si>
  <si>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</si>
  <si>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</si>
  <si>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</si>
  <si>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</si>
  <si>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</si>
  <si>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</si>
  <si>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</si>
  <si>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</si>
  <si>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</si>
  <si>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</si>
  <si>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</si>
  <si>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</si>
  <si>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</si>
  <si>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</si>
  <si>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</si>
  <si>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</si>
  <si>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</si>
  <si>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</si>
  <si>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</si>
  <si>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</si>
  <si>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</si>
  <si>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</si>
  <si>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</si>
  <si>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</si>
  <si>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</si>
  <si>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</si>
  <si>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</si>
  <si>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</si>
  <si>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</si>
  <si>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</si>
  <si>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</si>
  <si>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</si>
  <si>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</si>
  <si>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</si>
  <si>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</si>
  <si>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</si>
  <si>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</si>
  <si>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</si>
  <si>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</si>
  <si>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</si>
  <si>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</si>
  <si>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</si>
  <si>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</si>
  <si>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</si>
  <si>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</si>
  <si>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</si>
  <si>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</si>
  <si>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</si>
  <si>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</si>
  <si>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</si>
  <si>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</si>
  <si>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</si>
  <si>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</si>
  <si>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</si>
  <si>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</si>
  <si>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</si>
  <si>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</si>
  <si>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</si>
  <si>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</si>
  <si>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</si>
  <si>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</si>
  <si>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</si>
  <si>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</si>
  <si>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</si>
  <si>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</si>
  <si>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</si>
  <si>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</si>
  <si>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</si>
  <si>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</si>
  <si>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</si>
  <si>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</si>
  <si>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</si>
  <si>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</si>
  <si>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</si>
  <si>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</si>
  <si>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</si>
  <si>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</si>
  <si>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</si>
  <si>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</si>
  <si>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</si>
  <si>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</si>
  <si>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</si>
  <si>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</si>
  <si>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</si>
  <si>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</si>
  <si>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</si>
  <si>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</si>
  <si>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</si>
  <si>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</si>
  <si>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</si>
  <si>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</si>
  <si>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</si>
  <si>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</si>
  <si>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</si>
  <si>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</si>
  <si>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</si>
  <si>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</si>
  <si>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</si>
  <si>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</si>
  <si>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</si>
  <si>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</si>
  <si>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</si>
  <si>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</si>
  <si>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</si>
  <si>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</si>
  <si>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</si>
  <si>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</si>
  <si>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</si>
  <si>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</si>
  <si>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</si>
  <si>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</si>
  <si>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</si>
  <si>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</si>
  <si>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</si>
  <si>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</si>
  <si>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</si>
  <si>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</si>
  <si>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</si>
  <si>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</si>
  <si>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</si>
  <si>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</si>
  <si>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</si>
  <si>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</si>
  <si>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</si>
  <si>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</si>
  <si>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</si>
  <si>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</si>
  <si>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</si>
  <si>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</si>
  <si>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</si>
  <si>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</si>
  <si>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</si>
  <si>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</si>
  <si>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</si>
  <si>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</si>
  <si>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</si>
  <si>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</si>
  <si>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</si>
  <si>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</si>
  <si>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</si>
  <si>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</si>
  <si>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</si>
  <si>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</si>
  <si>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</si>
  <si>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</si>
  <si>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</si>
  <si>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</si>
  <si>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</si>
  <si>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</si>
  <si>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</si>
  <si>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</si>
  <si>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</si>
  <si>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</si>
  <si>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</si>
  <si>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</si>
  <si>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</si>
  <si>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</si>
  <si>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</si>
  <si>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</si>
  <si>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</si>
  <si>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</si>
  <si>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</si>
  <si>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</si>
  <si>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</si>
  <si>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</si>
  <si>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</si>
  <si>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</si>
  <si>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</si>
  <si>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</si>
  <si>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</si>
  <si>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</si>
  <si>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</si>
  <si>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</si>
  <si>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</si>
  <si>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</si>
  <si>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</si>
  <si>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</si>
  <si>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</si>
  <si>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</si>
  <si>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</si>
  <si>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</si>
  <si>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</si>
  <si>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</si>
  <si>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</si>
  <si>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</si>
  <si>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</si>
  <si>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</si>
  <si>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</si>
  <si>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</si>
  <si>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</si>
  <si>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</si>
  <si>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</si>
  <si>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</si>
  <si>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</si>
  <si>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</si>
  <si>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</si>
  <si>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</si>
  <si>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</si>
  <si>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</si>
  <si>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</si>
  <si>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</si>
  <si>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</si>
  <si>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</si>
  <si>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</si>
  <si>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</si>
  <si>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</si>
  <si>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</si>
  <si>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</si>
  <si>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</si>
  <si>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</si>
  <si>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</si>
  <si>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</si>
  <si>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</si>
  <si>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</si>
  <si>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</si>
  <si>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</si>
  <si>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</si>
  <si>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</si>
  <si>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</si>
  <si>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</si>
  <si>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</si>
  <si>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</si>
  <si>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</si>
  <si>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</si>
  <si>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</si>
  <si>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</si>
  <si>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</si>
  <si>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</si>
  <si>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</si>
  <si>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</si>
  <si>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</si>
  <si>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</si>
  <si>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</si>
  <si>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</si>
  <si>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</si>
  <si>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</si>
  <si>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</si>
  <si>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</si>
  <si>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</si>
  <si>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</si>
  <si>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</si>
  <si>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</si>
  <si>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</si>
  <si>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</si>
  <si>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</si>
  <si>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</si>
  <si>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</si>
  <si>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</si>
  <si>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</si>
  <si>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</si>
  <si>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</si>
  <si>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</si>
  <si>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</si>
  <si>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</si>
  <si>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</si>
  <si>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</si>
  <si>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</si>
  <si>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</si>
  <si>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</si>
  <si>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</si>
  <si>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</si>
  <si>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</si>
  <si>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</si>
  <si>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</si>
  <si>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</si>
  <si>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</si>
  <si>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</si>
  <si>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</si>
  <si>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</si>
  <si>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</si>
  <si>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</si>
  <si>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</si>
  <si>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</si>
  <si>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</si>
  <si>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</si>
  <si>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</si>
  <si>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</si>
  <si>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</si>
  <si>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</si>
  <si>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</si>
  <si>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</si>
  <si>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</si>
  <si>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</si>
  <si>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</si>
  <si>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</si>
  <si>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</si>
  <si>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</si>
  <si>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</si>
  <si>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</si>
  <si>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</si>
  <si>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</si>
  <si>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</si>
  <si>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</si>
  <si>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</si>
  <si>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</si>
  <si>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</si>
  <si>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</si>
  <si>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</si>
  <si>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</si>
  <si>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</si>
  <si>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</si>
  <si>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</si>
  <si>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</si>
  <si>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</si>
  <si>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</si>
  <si>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</si>
  <si>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</si>
  <si>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</si>
  <si>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</si>
  <si>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</si>
  <si>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</si>
  <si>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</si>
  <si>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</si>
  <si>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</si>
  <si>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</si>
  <si>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</si>
  <si>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</si>
  <si>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</si>
  <si>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</si>
  <si>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</si>
  <si>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</si>
  <si>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</si>
  <si>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</si>
  <si>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</si>
  <si>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</si>
  <si>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</si>
  <si>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</si>
  <si>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</si>
  <si>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</si>
  <si>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</si>
  <si>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</si>
  <si>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</si>
  <si>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</si>
  <si>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</si>
  <si>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</si>
  <si>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</si>
  <si>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</si>
  <si>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</si>
  <si>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</si>
  <si>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</si>
  <si>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</si>
  <si>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</si>
  <si>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</si>
  <si>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</si>
  <si>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</si>
  <si>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</si>
  <si>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</si>
  <si>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</si>
  <si>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</si>
  <si>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</si>
  <si>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</si>
  <si>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</si>
  <si>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</si>
  <si>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</si>
  <si>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</si>
  <si>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</si>
  <si>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</si>
  <si>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</si>
  <si>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</si>
  <si>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</si>
  <si>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</si>
  <si>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</si>
  <si>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</si>
  <si>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</si>
  <si>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</si>
  <si>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</si>
  <si>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</si>
  <si>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</si>
  <si>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</si>
  <si>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</si>
  <si>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</si>
  <si>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</si>
  <si>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</si>
  <si>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</si>
  <si>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</si>
  <si>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</si>
  <si>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</si>
  <si>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</si>
  <si>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</si>
  <si>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</si>
  <si>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</si>
  <si>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</si>
  <si>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</si>
  <si>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</si>
  <si>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</si>
  <si>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</si>
  <si>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</si>
  <si>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</si>
  <si>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</si>
  <si>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</si>
  <si>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</si>
  <si>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</si>
  <si>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</si>
  <si>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</si>
  <si>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</si>
  <si>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</si>
  <si>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</si>
  <si>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</si>
  <si>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</si>
  <si>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</si>
  <si>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</si>
  <si>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</si>
  <si>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</si>
  <si>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</si>
  <si>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</si>
  <si>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</si>
  <si>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</si>
  <si>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</si>
  <si>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</si>
  <si>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</si>
  <si>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</si>
  <si>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</si>
  <si>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</si>
  <si>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</si>
  <si>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</si>
  <si>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</si>
  <si>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</si>
  <si>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</si>
  <si>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</si>
  <si>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</si>
  <si>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</si>
  <si>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</si>
  <si>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</si>
  <si>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</si>
  <si>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</si>
  <si>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</si>
  <si>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</si>
  <si>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</si>
  <si>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</si>
  <si>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</si>
  <si>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</si>
  <si>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</si>
  <si>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</si>
  <si>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</si>
  <si>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</si>
  <si>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</si>
  <si>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</si>
  <si>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</si>
  <si>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</si>
  <si>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</si>
  <si>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</si>
  <si>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</si>
  <si>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</si>
  <si>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</si>
  <si>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</si>
  <si>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</si>
  <si>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</si>
  <si>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</si>
  <si>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</si>
  <si>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</si>
  <si>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</si>
  <si>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</si>
  <si>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</si>
  <si>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</si>
  <si>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</si>
  <si>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</si>
  <si>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</si>
  <si>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</si>
  <si>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</si>
  <si>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</si>
  <si>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</si>
  <si>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</si>
  <si>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</si>
  <si>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</si>
  <si>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</si>
  <si>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</si>
  <si>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</si>
  <si>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</si>
  <si>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</si>
  <si>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</si>
  <si>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</si>
  <si>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</si>
  <si>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</si>
  <si>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</si>
  <si>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</si>
  <si>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</si>
  <si>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</si>
  <si>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</si>
  <si>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</si>
  <si>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</si>
  <si>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</si>
  <si>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</si>
  <si>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</si>
  <si>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</si>
  <si>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</si>
  <si>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</si>
  <si>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</si>
  <si>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</si>
  <si>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</si>
  <si>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</si>
  <si>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</si>
  <si>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</si>
  <si>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</si>
  <si>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</si>
  <si>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</si>
  <si>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</si>
  <si>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</si>
  <si>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</si>
  <si>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</si>
  <si>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</si>
  <si>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</si>
  <si>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</si>
  <si>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</si>
  <si>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</si>
  <si>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</si>
  <si>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</si>
  <si>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</si>
  <si>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</si>
  <si>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</si>
  <si>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</si>
  <si>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</si>
  <si>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</si>
  <si>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</si>
  <si>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</si>
  <si>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</si>
  <si>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</si>
  <si>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</si>
  <si>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</si>
  <si>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</si>
  <si>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</si>
  <si>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</si>
  <si>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</si>
  <si>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</si>
  <si>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</si>
  <si>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</si>
  <si>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</si>
  <si>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</si>
  <si>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</si>
  <si>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</si>
  <si>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</si>
  <si>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</si>
  <si>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</si>
  <si>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</si>
  <si>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</si>
  <si>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</si>
  <si>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</si>
  <si>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</si>
  <si>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</si>
  <si>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</si>
  <si>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</si>
  <si>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</si>
  <si>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</si>
  <si>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</si>
  <si>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</si>
  <si>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</si>
  <si>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</si>
  <si>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</si>
  <si>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</si>
  <si>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</si>
  <si>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</si>
  <si>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</si>
  <si>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</si>
  <si>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</si>
  <si>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</si>
  <si>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</si>
  <si>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</si>
  <si>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</si>
  <si>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</si>
  <si>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</si>
  <si>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</si>
  <si>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</si>
  <si>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</si>
  <si>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</si>
  <si>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</si>
  <si>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</si>
  <si>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</si>
  <si>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</si>
  <si>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</si>
  <si>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</si>
  <si>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</si>
  <si>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</si>
  <si>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</si>
  <si>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</si>
  <si>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</si>
  <si>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</si>
  <si>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</si>
  <si>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</si>
  <si>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</si>
  <si>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</si>
  <si>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</si>
  <si>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</si>
  <si>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</si>
  <si>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</si>
  <si>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</si>
  <si>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</si>
  <si>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</si>
  <si>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</si>
  <si>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</si>
  <si>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</si>
  <si>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</si>
  <si>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</si>
  <si>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</si>
  <si>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</si>
  <si>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</si>
  <si>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</si>
  <si>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</si>
  <si>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</si>
  <si>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</si>
  <si>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</si>
  <si>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</si>
  <si>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</si>
  <si>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</si>
  <si>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</si>
  <si>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</si>
  <si>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</si>
  <si>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</si>
  <si>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</si>
  <si>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</si>
  <si>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</si>
  <si>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</si>
  <si>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</si>
  <si>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</si>
  <si>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</si>
  <si>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</si>
  <si>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</si>
  <si>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</si>
  <si>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</si>
  <si>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</si>
  <si>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</si>
  <si>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</si>
  <si>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</si>
  <si>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</si>
  <si>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</si>
  <si>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</si>
  <si>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</si>
  <si>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</si>
  <si>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</si>
  <si>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</si>
  <si>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</si>
  <si>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</si>
  <si>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</si>
  <si>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</si>
  <si>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</si>
  <si>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</si>
  <si>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</si>
  <si>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</si>
  <si>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</si>
  <si>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</si>
  <si>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</si>
  <si>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</si>
  <si>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</si>
  <si>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</si>
  <si>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</si>
  <si>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</si>
  <si>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</si>
  <si>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</si>
  <si>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</si>
  <si>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</si>
  <si>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</si>
  <si>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</si>
  <si>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</si>
  <si>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</si>
  <si>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</si>
  <si>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</si>
  <si>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</si>
  <si>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</si>
  <si>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</si>
  <si>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</si>
  <si>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</si>
  <si>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</si>
  <si>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</si>
  <si>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</si>
  <si>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</si>
  <si>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</si>
  <si>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</si>
  <si>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</si>
  <si>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</si>
  <si>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</si>
  <si>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</si>
  <si>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</si>
  <si>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</si>
  <si>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</si>
  <si>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</si>
  <si>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</si>
  <si>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</si>
  <si>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</si>
  <si>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</si>
  <si>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</si>
  <si>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</si>
  <si>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</si>
  <si>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</si>
  <si>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</si>
  <si>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</si>
  <si>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</si>
  <si>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</si>
  <si>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</si>
  <si>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</si>
  <si>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</si>
  <si>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</si>
  <si>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</si>
  <si>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</si>
  <si>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</si>
  <si>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</si>
  <si>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</si>
  <si>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</si>
  <si>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</si>
  <si>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</si>
  <si>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</si>
  <si>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</si>
  <si>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</si>
  <si>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</si>
  <si>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</si>
  <si>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</si>
  <si>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</si>
  <si>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</si>
  <si>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</si>
  <si>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</si>
  <si>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</si>
  <si>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</si>
  <si>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</si>
  <si>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</si>
  <si>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</si>
  <si>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</si>
  <si>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</si>
  <si>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</si>
  <si>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</si>
  <si>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</si>
  <si>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</si>
  <si>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</si>
  <si>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</si>
  <si>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</si>
  <si>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</si>
  <si>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</si>
  <si>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</si>
  <si>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</si>
  <si>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</si>
  <si>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</si>
  <si>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</si>
  <si>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</si>
  <si>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</si>
  <si>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</si>
  <si>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</si>
  <si>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</si>
  <si>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</si>
  <si>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</si>
  <si>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</si>
  <si>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</si>
  <si>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</si>
  <si>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</si>
  <si>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</si>
  <si>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</si>
  <si>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</si>
  <si>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</si>
  <si>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</si>
  <si>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</si>
  <si>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</si>
  <si>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</si>
  <si>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</si>
  <si>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</si>
  <si>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</si>
  <si>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</si>
  <si>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</si>
  <si>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</si>
  <si>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</si>
  <si>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</si>
  <si>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</si>
  <si>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</si>
  <si>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</si>
  <si>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</si>
  <si>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</si>
  <si>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</si>
  <si>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</si>
  <si>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</si>
  <si>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</si>
  <si>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</si>
  <si>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</si>
  <si>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</si>
  <si>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</si>
  <si>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</si>
  <si>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</si>
  <si>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</si>
  <si>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</si>
  <si>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</si>
  <si>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</si>
  <si>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</si>
  <si>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</si>
  <si>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</si>
  <si>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</si>
  <si>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</si>
  <si>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</si>
  <si>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</si>
  <si>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</si>
  <si>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</si>
  <si>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</si>
  <si>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</si>
  <si>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</si>
  <si>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</si>
  <si>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</si>
  <si>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</si>
  <si>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</si>
  <si>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</si>
  <si>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</si>
  <si>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</si>
  <si>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</si>
  <si>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</si>
  <si>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</si>
  <si>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</si>
  <si>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</si>
  <si>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</si>
  <si>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</si>
  <si>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</si>
  <si>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</si>
  <si>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</si>
  <si>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</si>
  <si>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</si>
  <si>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</si>
  <si>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</si>
  <si>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</si>
  <si>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</si>
  <si>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</si>
  <si>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</si>
  <si>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</si>
  <si>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</si>
  <si>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</si>
  <si>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</si>
  <si>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</si>
  <si>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</si>
  <si>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</si>
  <si>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</si>
  <si>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</si>
  <si>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</si>
  <si>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</si>
  <si>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</si>
  <si>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</si>
  <si>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</si>
  <si>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</si>
  <si>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</si>
  <si>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</si>
  <si>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</si>
  <si>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</si>
  <si>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</si>
  <si>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</si>
  <si>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</si>
  <si>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</si>
  <si>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</si>
  <si>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</si>
  <si>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</si>
  <si>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</si>
  <si>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</si>
  <si>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</si>
  <si>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</si>
  <si>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</si>
  <si>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</si>
  <si>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</si>
  <si>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</si>
  <si>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</si>
  <si>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</si>
  <si>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</si>
  <si>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</si>
  <si>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</si>
  <si>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</si>
  <si>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</si>
  <si>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</si>
  <si>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</si>
  <si>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</si>
  <si>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</si>
  <si>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</si>
  <si>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</si>
  <si>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</si>
  <si>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</si>
  <si>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</si>
  <si>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</si>
  <si>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</si>
  <si>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</si>
  <si>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</si>
  <si>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</si>
  <si>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</si>
  <si>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</si>
  <si>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</si>
  <si>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</si>
  <si>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</si>
  <si>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</si>
  <si>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</si>
  <si>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</si>
  <si>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</si>
  <si>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</si>
  <si>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</si>
  <si>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</si>
  <si>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</si>
  <si>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</si>
  <si>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</si>
  <si>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</si>
  <si>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</si>
  <si>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</si>
  <si>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</si>
  <si>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</si>
  <si>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</si>
  <si>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</si>
  <si>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</si>
  <si>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</si>
  <si>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</si>
  <si>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</si>
  <si>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</si>
  <si>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</si>
  <si>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</si>
  <si>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</si>
  <si>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</si>
  <si>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</si>
  <si>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</si>
  <si>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</si>
  <si>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</si>
  <si>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</si>
  <si>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</si>
  <si>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</si>
  <si>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</si>
  <si>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</si>
  <si>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</si>
  <si>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</si>
  <si>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</si>
  <si>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</si>
  <si>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</si>
  <si>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</si>
  <si>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</si>
  <si>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</si>
  <si>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</si>
  <si>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</si>
  <si>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</si>
  <si>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</si>
  <si>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</si>
  <si>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</si>
  <si>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</si>
  <si>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</si>
  <si>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</si>
  <si>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</si>
  <si>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</si>
  <si>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</si>
  <si>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</si>
  <si>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</si>
  <si>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</si>
  <si>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</si>
  <si>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</si>
  <si>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</si>
  <si>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</si>
  <si>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</si>
  <si>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</si>
  <si>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</si>
  <si>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</si>
  <si>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</si>
  <si>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</si>
  <si>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</si>
  <si>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</si>
  <si>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</si>
  <si>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</si>
  <si>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</si>
  <si>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</si>
  <si>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</si>
  <si>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</si>
  <si>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</si>
  <si>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</si>
  <si>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</si>
  <si>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</si>
  <si>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</si>
  <si>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</si>
  <si>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</si>
  <si>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</si>
  <si>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</si>
  <si>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</si>
  <si>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</si>
  <si>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</si>
  <si>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</si>
  <si>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</si>
  <si>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</si>
  <si>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</si>
  <si>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</si>
  <si>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</si>
  <si>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</si>
  <si>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</si>
  <si>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</si>
  <si>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</si>
  <si>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</si>
  <si>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</si>
  <si>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</si>
  <si>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</si>
  <si>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</si>
  <si>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</si>
  <si>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</si>
  <si>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</si>
  <si>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</si>
  <si>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</si>
  <si>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</si>
  <si>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</si>
  <si>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</si>
  <si>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</si>
  <si>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</si>
  <si>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</si>
  <si>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</si>
  <si>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</si>
  <si>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</si>
  <si>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</si>
  <si>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</si>
  <si>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</si>
  <si>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</si>
  <si>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</si>
  <si>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</si>
  <si>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</si>
  <si>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</si>
  <si>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</si>
  <si>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</si>
  <si>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</si>
  <si>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</si>
  <si>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</si>
  <si>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</si>
  <si>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</si>
  <si>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</si>
  <si>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</si>
  <si>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</si>
  <si>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</si>
  <si>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</si>
  <si>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</si>
  <si>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</si>
  <si>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</si>
  <si>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</si>
  <si>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</si>
  <si>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</si>
  <si>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</si>
  <si>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</si>
  <si>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</si>
  <si>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</si>
  <si>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</si>
  <si>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</si>
  <si>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</si>
  <si>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</si>
  <si>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</si>
  <si>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</si>
  <si>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</si>
  <si>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</si>
  <si>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</si>
  <si>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</si>
  <si>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</si>
  <si>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</si>
  <si>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</si>
  <si>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</si>
  <si>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</si>
  <si>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</si>
  <si>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</si>
  <si>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</si>
  <si>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</si>
  <si>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</si>
  <si>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</si>
  <si>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</si>
  <si>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</si>
  <si>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</si>
  <si>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</si>
  <si>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</si>
  <si>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</si>
  <si>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</si>
  <si>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</si>
  <si>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</si>
  <si>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</si>
  <si>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</si>
  <si>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</si>
  <si>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</si>
  <si>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</si>
  <si>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</si>
  <si>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</si>
  <si>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</si>
  <si>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</si>
  <si>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</si>
  <si>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</si>
  <si>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</si>
  <si>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</si>
  <si>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</si>
  <si>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</si>
  <si>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</si>
  <si>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</si>
  <si>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</si>
  <si>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</si>
  <si>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</si>
  <si>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</si>
  <si>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</si>
  <si>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</si>
  <si>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</si>
  <si>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</si>
  <si>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</si>
  <si>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</si>
  <si>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</si>
  <si>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</si>
  <si>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</si>
  <si>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</si>
  <si>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</si>
  <si>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</si>
  <si>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</si>
  <si>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</si>
  <si>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</si>
  <si>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</si>
  <si>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</si>
  <si>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</si>
  <si>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</si>
  <si>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</si>
  <si>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</si>
  <si>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</si>
  <si>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</si>
  <si>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</si>
  <si>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</si>
  <si>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</si>
  <si>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</si>
  <si>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</si>
  <si>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</si>
  <si>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</si>
  <si>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</si>
  <si>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</si>
  <si>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</si>
  <si>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</si>
  <si>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</si>
  <si>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</si>
  <si>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</si>
  <si>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</si>
  <si>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</si>
  <si>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</si>
  <si>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</si>
  <si>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</si>
  <si>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</si>
  <si>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</si>
  <si>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</si>
  <si>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</si>
  <si>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</si>
  <si>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</si>
  <si>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</si>
  <si>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</si>
  <si>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</si>
  <si>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</si>
  <si>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</si>
  <si>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</si>
  <si>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</si>
  <si>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</si>
  <si>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</si>
  <si>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</si>
  <si>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</si>
  <si>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</si>
  <si>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</si>
  <si>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</si>
  <si>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</si>
  <si>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</si>
  <si>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</si>
  <si>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</si>
  <si>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</si>
  <si>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</si>
  <si>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</si>
  <si>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</si>
  <si>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</si>
  <si>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</si>
  <si>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</si>
  <si>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</si>
  <si>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</si>
  <si>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</si>
  <si>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</si>
  <si>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</si>
  <si>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</si>
  <si>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</si>
  <si>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</si>
  <si>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</si>
  <si>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</si>
  <si>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</si>
  <si>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</si>
  <si>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</si>
  <si>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</si>
  <si>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</si>
  <si>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</si>
  <si>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</si>
  <si>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</si>
  <si>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</si>
  <si>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</si>
  <si>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</si>
  <si>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</si>
  <si>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</si>
  <si>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</si>
  <si>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</si>
  <si>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</si>
  <si>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</si>
  <si>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</si>
  <si>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</si>
  <si>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</si>
  <si>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</si>
  <si>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</si>
  <si>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</si>
  <si>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</si>
  <si>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</si>
  <si>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</si>
  <si>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</si>
  <si>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</si>
  <si>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</si>
  <si>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</si>
  <si>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</si>
  <si>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</si>
  <si>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</si>
  <si>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</si>
  <si>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</si>
  <si>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</si>
  <si>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</si>
  <si>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</si>
  <si>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</si>
  <si>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</si>
  <si>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</si>
  <si>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</si>
  <si>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</si>
  <si>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</si>
  <si>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</si>
  <si>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</si>
  <si>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</si>
  <si>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</si>
  <si>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</si>
  <si>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</si>
  <si>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</si>
  <si>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</si>
  <si>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</si>
  <si>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</si>
  <si>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</si>
  <si>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</si>
  <si>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</si>
  <si>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</si>
  <si>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</si>
  <si>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</si>
  <si>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</si>
  <si>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</si>
  <si>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</si>
  <si>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</si>
  <si>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</si>
  <si>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</si>
  <si>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</si>
  <si>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</si>
  <si>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</si>
  <si>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</si>
  <si>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</si>
  <si>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</si>
  <si>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</si>
  <si>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</si>
  <si>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</si>
  <si>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</si>
  <si>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</si>
  <si>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</si>
  <si>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</si>
  <si>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</si>
  <si>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</si>
  <si>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</si>
  <si>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</si>
  <si>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</si>
  <si>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</si>
  <si>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</si>
  <si>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</si>
  <si>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</si>
  <si>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</si>
  <si>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</si>
  <si>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</si>
  <si>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</si>
  <si>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</si>
  <si>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</si>
  <si>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</si>
  <si>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</si>
  <si>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</si>
  <si>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</si>
  <si>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</si>
  <si>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</si>
  <si>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</si>
  <si>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</si>
  <si>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</si>
  <si>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</si>
  <si>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</si>
  <si>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</si>
  <si>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</si>
  <si>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</si>
  <si>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</si>
  <si>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</si>
  <si>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</si>
  <si>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</si>
  <si>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</si>
  <si>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</si>
  <si>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</si>
  <si>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</si>
  <si>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</si>
  <si>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</si>
  <si>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</si>
  <si>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</si>
  <si>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</si>
  <si>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</si>
  <si>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</si>
  <si>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</si>
  <si>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</si>
  <si>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</si>
  <si>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</si>
  <si>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</si>
  <si>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</si>
  <si>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</si>
  <si>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</si>
  <si>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</si>
  <si>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</si>
  <si>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</si>
  <si>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</si>
  <si>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</si>
  <si>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</si>
  <si>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</si>
  <si>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</si>
  <si>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</si>
  <si>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</si>
  <si>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</si>
  <si>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</si>
  <si>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</si>
  <si>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</si>
  <si>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</si>
  <si>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</si>
  <si>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</si>
  <si>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</si>
  <si>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</si>
  <si>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</si>
  <si>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</si>
  <si>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</si>
  <si>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</si>
  <si>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</si>
  <si>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</si>
  <si>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</si>
  <si>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</si>
  <si>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</si>
  <si>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</si>
  <si>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</si>
  <si>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</si>
  <si>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</si>
  <si>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</si>
  <si>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</si>
  <si>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</si>
  <si>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</si>
  <si>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</si>
  <si>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</si>
  <si>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</si>
  <si>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</si>
  <si>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</si>
  <si>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</si>
  <si>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</si>
  <si>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</si>
  <si>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</si>
  <si>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</si>
  <si>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</si>
  <si>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</si>
  <si>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</si>
  <si>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</si>
  <si>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</si>
  <si>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</si>
  <si>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</si>
  <si>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</si>
  <si>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</si>
  <si>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</si>
  <si>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</si>
  <si>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</si>
  <si>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</si>
  <si>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</si>
  <si>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</si>
  <si>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</si>
  <si>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</si>
  <si>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</si>
  <si>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</si>
  <si>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</si>
  <si>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</si>
  <si>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</si>
  <si>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</si>
  <si>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</si>
  <si>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</si>
  <si>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</si>
  <si>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</si>
  <si>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</si>
  <si>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</si>
  <si>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</si>
  <si>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</si>
  <si>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</si>
  <si>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</si>
  <si>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</si>
  <si>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</si>
  <si>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</si>
  <si>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</si>
  <si>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</si>
  <si>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</si>
  <si>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</si>
  <si>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</si>
  <si>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</si>
  <si>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</si>
  <si>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</si>
  <si>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</si>
  <si>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</si>
  <si>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</si>
  <si>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</si>
  <si>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</si>
  <si>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</si>
  <si>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</si>
  <si>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</si>
  <si>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</si>
  <si>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</si>
  <si>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</si>
  <si>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</si>
  <si>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</si>
  <si>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</si>
  <si>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</si>
  <si>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</si>
  <si>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</si>
  <si>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</si>
  <si>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</si>
  <si>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</si>
  <si>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</si>
  <si>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</si>
  <si>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</si>
  <si>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</si>
  <si>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</si>
  <si>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</si>
  <si>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</si>
  <si>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</si>
  <si>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</si>
  <si>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</si>
  <si>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</si>
  <si>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</si>
  <si>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</si>
  <si>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</si>
  <si>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</si>
  <si>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</si>
  <si>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</si>
  <si>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</si>
  <si>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</si>
  <si>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</si>
  <si>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</si>
  <si>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</si>
  <si>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</si>
  <si>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</si>
  <si>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</si>
  <si>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</si>
  <si>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</si>
  <si>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</si>
  <si>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</si>
  <si>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</si>
  <si>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</si>
  <si>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</si>
  <si>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</si>
  <si>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</si>
  <si>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</si>
  <si>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</si>
  <si>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</si>
  <si>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</si>
  <si>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</si>
  <si>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</si>
  <si>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</si>
  <si>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</si>
  <si>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</si>
  <si>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</si>
  <si>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</si>
  <si>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</si>
  <si>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</si>
  <si>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</si>
  <si>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</si>
  <si>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</si>
  <si>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</si>
  <si>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</si>
  <si>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</si>
  <si>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</si>
  <si>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</si>
  <si>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</si>
  <si>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</si>
  <si>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</si>
  <si>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</si>
  <si>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</si>
  <si>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</si>
  <si>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</si>
  <si>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</si>
  <si>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</si>
  <si>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</si>
  <si>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</si>
  <si>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</si>
  <si>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</si>
  <si>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</si>
  <si>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</si>
  <si>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</si>
  <si>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</si>
  <si>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</si>
  <si>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</si>
  <si>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</si>
  <si>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</si>
  <si>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</si>
  <si>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</si>
  <si>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</si>
  <si>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</si>
  <si>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</si>
  <si>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</si>
  <si>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</si>
  <si>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</si>
  <si>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</si>
  <si>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</si>
  <si>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</si>
  <si>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</si>
  <si>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</si>
  <si>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</si>
  <si>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</si>
  <si>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</si>
  <si>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</si>
  <si>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</si>
  <si>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</si>
  <si>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</si>
  <si>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</si>
  <si>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</si>
  <si>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</si>
  <si>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</si>
  <si>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</si>
  <si>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</si>
  <si>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</si>
  <si>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</si>
  <si>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</si>
  <si>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</si>
  <si>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</si>
  <si>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</si>
  <si>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</si>
  <si>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</si>
  <si>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</si>
  <si>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</si>
  <si>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</si>
  <si>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</si>
  <si>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</si>
  <si>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</si>
  <si>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</si>
  <si>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</si>
  <si>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</si>
  <si>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</si>
  <si>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</si>
  <si>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</si>
  <si>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</si>
  <si>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</si>
  <si>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</si>
  <si>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</si>
  <si>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</si>
  <si>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</si>
  <si>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</si>
  <si>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</si>
  <si>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</si>
  <si>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</si>
  <si>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</si>
  <si>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</si>
  <si>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</si>
  <si>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</si>
  <si>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</si>
  <si>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</si>
  <si>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</si>
  <si>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</si>
  <si>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</si>
  <si>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</si>
  <si>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</si>
  <si>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</si>
  <si>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</si>
  <si>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</si>
  <si>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</si>
  <si>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</si>
  <si>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</si>
  <si>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</si>
  <si>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</si>
  <si>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</si>
  <si>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</si>
  <si>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</si>
  <si>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</si>
  <si>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</si>
  <si>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</si>
  <si>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</si>
  <si>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</si>
  <si>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</si>
  <si>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</si>
  <si>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</si>
  <si>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</si>
  <si>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</si>
  <si>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</si>
  <si>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</si>
  <si>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</si>
  <si>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</si>
  <si>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</si>
  <si>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</si>
  <si>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</si>
  <si>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</si>
  <si>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</si>
  <si>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</si>
  <si>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</si>
  <si>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</si>
  <si>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</si>
  <si>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</si>
  <si>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</si>
  <si>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</si>
  <si>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</si>
  <si>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</si>
  <si>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</si>
  <si>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</si>
  <si>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</si>
  <si>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</si>
  <si>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</si>
  <si>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</si>
  <si>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</si>
  <si>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</si>
  <si>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</si>
  <si>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</si>
  <si>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</si>
  <si>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</si>
  <si>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</si>
  <si>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</si>
  <si>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</si>
  <si>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</si>
  <si>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</si>
  <si>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</si>
  <si>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</si>
  <si>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</si>
  <si>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</si>
  <si>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</si>
  <si>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</si>
  <si>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</si>
  <si>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</si>
  <si>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</si>
  <si>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</si>
  <si>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</si>
  <si>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</si>
  <si>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</si>
  <si>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</si>
  <si>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</si>
  <si>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</si>
  <si>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</si>
  <si>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</si>
  <si>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</si>
  <si>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</si>
  <si>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</si>
  <si>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</si>
  <si>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</si>
  <si>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</si>
  <si>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</si>
  <si>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</si>
  <si>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</si>
  <si>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</si>
  <si>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</si>
  <si>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</si>
  <si>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</si>
  <si>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</si>
  <si>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</si>
  <si>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</si>
  <si>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</si>
  <si>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</si>
  <si>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</si>
  <si>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</si>
  <si>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</si>
  <si>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</si>
  <si>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</si>
  <si>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</si>
  <si>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</si>
  <si>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</si>
  <si>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</si>
  <si>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</si>
  <si>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</si>
  <si>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</si>
  <si>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</si>
  <si>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</si>
  <si>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</si>
  <si>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</si>
  <si>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</si>
  <si>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</si>
  <si>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</si>
  <si>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</si>
  <si>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</si>
  <si>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</si>
  <si>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</si>
  <si>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</si>
  <si>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</si>
  <si>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</si>
  <si>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</si>
  <si>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</si>
  <si>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</si>
  <si>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</si>
  <si>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</si>
  <si>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</si>
  <si>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</si>
  <si>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</si>
  <si>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</si>
  <si>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</si>
  <si>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</si>
  <si>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</si>
  <si>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</si>
  <si>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</si>
  <si>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</si>
  <si>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</si>
  <si>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</si>
  <si>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</si>
  <si>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</si>
  <si>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</si>
  <si>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</si>
  <si>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</si>
  <si>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</si>
  <si>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</si>
  <si>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</si>
  <si>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</si>
  <si>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</si>
  <si>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</si>
  <si>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</si>
  <si>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</si>
  <si>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</si>
  <si>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</si>
  <si>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</si>
  <si>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</si>
  <si>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</si>
  <si>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</si>
  <si>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</si>
  <si>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</si>
  <si>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</si>
  <si>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</si>
  <si>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</si>
  <si>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</si>
  <si>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</si>
  <si>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</si>
  <si>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</si>
  <si>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</si>
  <si>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</si>
  <si>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</si>
  <si>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</si>
  <si>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</si>
  <si>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</si>
  <si>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</si>
  <si>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</si>
  <si>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</si>
  <si>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</si>
  <si>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</si>
  <si>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</si>
  <si>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</si>
  <si>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</si>
  <si>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</si>
  <si>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</si>
  <si>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</si>
  <si>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</si>
  <si>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</si>
  <si>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</si>
  <si>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</si>
  <si>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</si>
  <si>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</si>
  <si>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</si>
  <si>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</si>
  <si>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</si>
  <si>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</si>
  <si>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</si>
  <si>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</si>
  <si>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</si>
  <si>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</si>
  <si>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</si>
  <si>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</si>
  <si>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</si>
  <si>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</si>
  <si>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</si>
  <si>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</si>
  <si>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</si>
  <si>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</si>
  <si>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</si>
  <si>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</si>
  <si>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</si>
  <si>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</si>
  <si>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</si>
  <si>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</si>
  <si>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</si>
  <si>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</si>
  <si>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</si>
  <si>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</si>
  <si>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</si>
  <si>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</si>
  <si>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</si>
  <si>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</si>
  <si>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</si>
  <si>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</si>
  <si>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</si>
  <si>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</si>
  <si>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</si>
  <si>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</si>
  <si>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</si>
  <si>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</si>
  <si>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</si>
  <si>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</si>
  <si>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</si>
  <si>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</si>
  <si>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</si>
  <si>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</si>
  <si>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</si>
  <si>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</si>
  <si>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</si>
  <si>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</si>
  <si>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</si>
  <si>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</si>
  <si>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</si>
  <si>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</si>
  <si>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</si>
  <si>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</si>
  <si>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</si>
  <si>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</si>
  <si>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</si>
  <si>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</si>
  <si>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</si>
  <si>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</si>
  <si>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</si>
  <si>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</si>
  <si>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</si>
  <si>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</si>
  <si>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</si>
  <si>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</si>
  <si>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</si>
  <si>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</si>
  <si>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</si>
  <si>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</si>
  <si>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</si>
  <si>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</si>
  <si>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</si>
  <si>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</si>
  <si>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</si>
  <si>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</si>
  <si>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</si>
  <si>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</si>
  <si>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</si>
  <si>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</si>
  <si>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</si>
  <si>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</si>
  <si>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</si>
  <si>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</si>
  <si>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</si>
  <si>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</si>
  <si>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</si>
  <si>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</si>
  <si>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</si>
  <si>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</si>
  <si>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</si>
  <si>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</si>
  <si>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</si>
  <si>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</si>
  <si>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</si>
  <si>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</si>
  <si>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</si>
  <si>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</si>
  <si>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</si>
  <si>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</si>
  <si>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</si>
  <si>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</si>
  <si>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</si>
  <si>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</si>
  <si>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</si>
  <si>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</si>
  <si>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</si>
  <si>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</si>
  <si>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</si>
  <si>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</si>
  <si>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</si>
  <si>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</si>
  <si>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</si>
  <si>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</si>
  <si>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</si>
  <si>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</si>
  <si>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</si>
  <si>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</si>
  <si>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</si>
  <si>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</si>
  <si>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</si>
  <si>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</si>
  <si>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</si>
  <si>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</si>
  <si>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</si>
  <si>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</si>
  <si>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</si>
  <si>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</si>
  <si>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</si>
  <si>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</si>
  <si>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</si>
  <si>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</si>
  <si>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</si>
  <si>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</si>
  <si>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</si>
  <si>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</si>
  <si>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</si>
  <si>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</si>
  <si>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</si>
  <si>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</si>
  <si>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</si>
  <si>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</si>
  <si>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</si>
  <si>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</si>
  <si>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</si>
  <si>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</si>
  <si>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</si>
  <si>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</si>
  <si>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</si>
  <si>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</si>
  <si>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</si>
  <si>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</si>
  <si>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</si>
  <si>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</si>
  <si>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</si>
  <si>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</si>
  <si>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</si>
  <si>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</si>
  <si>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</si>
  <si>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</si>
  <si>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</si>
  <si>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</si>
  <si>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</si>
  <si>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</si>
  <si>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</si>
  <si>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</si>
  <si>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</si>
  <si>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</si>
  <si>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</si>
  <si>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</si>
  <si>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</si>
  <si>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</si>
  <si>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</si>
  <si>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</si>
  <si>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</si>
  <si>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</si>
  <si>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</si>
  <si>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</si>
  <si>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</si>
  <si>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</si>
  <si>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</si>
  <si>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</si>
  <si>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</si>
  <si>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</si>
  <si>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</si>
  <si>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</si>
  <si>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</si>
  <si>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</si>
  <si>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</si>
  <si>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</si>
  <si>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</si>
  <si>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</si>
  <si>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</si>
  <si>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</si>
  <si>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</si>
  <si>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</si>
  <si>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</si>
  <si>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</si>
  <si>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</si>
  <si>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</si>
  <si>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</si>
  <si>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</si>
  <si>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</si>
  <si>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</si>
  <si>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</si>
  <si>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</si>
  <si>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</si>
  <si>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</si>
  <si>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</si>
  <si>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</si>
  <si>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</si>
  <si>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</si>
  <si>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</si>
  <si>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</si>
  <si>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</si>
  <si>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</si>
  <si>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</si>
  <si>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</si>
  <si>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</si>
  <si>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</si>
  <si>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</si>
  <si>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</si>
  <si>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</si>
  <si>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</si>
  <si>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</si>
  <si>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</si>
  <si>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</si>
  <si>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</si>
  <si>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</si>
  <si>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</si>
  <si>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</si>
  <si>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</si>
  <si>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</si>
  <si>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</si>
  <si>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</si>
  <si>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</si>
  <si>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</si>
  <si>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</si>
  <si>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</si>
  <si>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</si>
  <si>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</si>
  <si>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</si>
  <si>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</si>
  <si>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</si>
  <si>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</si>
  <si>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</si>
  <si>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</si>
  <si>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</si>
  <si>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</si>
  <si>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</si>
  <si>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</si>
  <si>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</si>
  <si>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</si>
  <si>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</si>
  <si>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</si>
  <si>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</si>
  <si>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</si>
  <si>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</si>
  <si>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</si>
  <si>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</si>
  <si>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</si>
  <si>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</si>
  <si>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</si>
  <si>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</si>
  <si>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</si>
  <si>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</si>
  <si>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</si>
  <si>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</si>
  <si>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</si>
  <si>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</si>
  <si>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</si>
  <si>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</si>
  <si>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</si>
  <si>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</si>
  <si>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</si>
  <si>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</si>
  <si>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</si>
  <si>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</si>
  <si>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</si>
  <si>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</si>
  <si>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</si>
  <si>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</si>
  <si>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</si>
  <si>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</si>
  <si>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</si>
  <si>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</si>
  <si>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</si>
  <si>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</si>
  <si>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</si>
  <si>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</si>
  <si>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</si>
  <si>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</si>
  <si>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</si>
  <si>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</si>
  <si>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</si>
  <si>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</si>
  <si>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</si>
  <si>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</si>
  <si>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</si>
  <si>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</si>
  <si>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</si>
  <si>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</si>
  <si>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</si>
  <si>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</si>
  <si>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</si>
  <si>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</si>
  <si>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</si>
  <si>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</si>
  <si>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</si>
  <si>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</si>
  <si>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</si>
  <si>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</si>
  <si>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</si>
  <si>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</si>
  <si>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</si>
  <si>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</si>
  <si>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</si>
  <si>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</si>
  <si>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</si>
  <si>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</si>
  <si>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</si>
  <si>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</si>
  <si>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</si>
  <si>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</si>
  <si>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</si>
  <si>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</si>
  <si>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</si>
  <si>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</si>
  <si>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</si>
  <si>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</si>
  <si>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</si>
  <si>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</si>
  <si>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</si>
  <si>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</si>
  <si>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</si>
  <si>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</si>
  <si>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</si>
  <si>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</si>
  <si>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</si>
  <si>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</si>
  <si>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</si>
  <si>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</si>
  <si>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</si>
  <si>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</si>
  <si>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</si>
  <si>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</si>
  <si>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</si>
  <si>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</si>
  <si>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</si>
  <si>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</si>
  <si>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</si>
  <si>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</si>
  <si>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</si>
  <si>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</si>
  <si>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</si>
  <si>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</si>
  <si>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</si>
  <si>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</si>
  <si>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</si>
  <si>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</si>
  <si>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</si>
  <si>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</si>
  <si>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</si>
  <si>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</si>
  <si>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</si>
  <si>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</si>
  <si>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</si>
  <si>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</si>
  <si>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</si>
  <si>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</si>
  <si>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</si>
  <si>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</si>
  <si>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</si>
  <si>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</si>
  <si>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</si>
  <si>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</si>
  <si>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</si>
  <si>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</si>
  <si>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</si>
  <si>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</si>
  <si>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</si>
  <si>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</si>
  <si>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</si>
  <si>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</si>
  <si>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</si>
  <si>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</si>
  <si>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</si>
  <si>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</si>
  <si>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</si>
  <si>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</si>
  <si>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</si>
  <si>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</si>
  <si>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</si>
  <si>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</si>
  <si>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</si>
  <si>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</si>
  <si>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</si>
  <si>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</si>
  <si>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</si>
  <si>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</si>
  <si>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</si>
  <si>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</si>
  <si>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</si>
  <si>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</si>
  <si>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</si>
  <si>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</si>
  <si>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</si>
  <si>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</si>
  <si>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</si>
  <si>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</si>
  <si>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</si>
  <si>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</si>
  <si>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</si>
  <si>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</si>
  <si>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</si>
  <si>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</si>
  <si>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</si>
  <si>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</si>
  <si>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</si>
  <si>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</si>
  <si>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</si>
  <si>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</si>
  <si>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</si>
  <si>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</si>
  <si>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</si>
  <si>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</si>
  <si>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</si>
  <si>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</si>
  <si>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</si>
  <si>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</si>
  <si>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</si>
  <si>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</si>
  <si>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</si>
  <si>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</si>
  <si>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</si>
  <si>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</si>
  <si>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</si>
  <si>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</si>
  <si>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</si>
  <si>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</si>
  <si>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</si>
  <si>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</si>
  <si>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</si>
  <si>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</si>
  <si>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</si>
  <si>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</si>
  <si>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</si>
  <si>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</si>
  <si>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</si>
  <si>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</si>
  <si>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</si>
  <si>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</si>
  <si>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</si>
  <si>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</si>
  <si>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</si>
  <si>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</si>
  <si>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</si>
  <si>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</si>
  <si>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</si>
  <si>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</si>
  <si>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</si>
  <si>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</si>
  <si>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</si>
  <si>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</si>
  <si>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</si>
  <si>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</si>
  <si>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</si>
  <si>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</si>
  <si>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</si>
  <si>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</si>
  <si>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</si>
  <si>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</si>
  <si>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</si>
  <si>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</si>
  <si>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</si>
  <si>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</si>
  <si>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</si>
  <si>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</si>
  <si>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</si>
  <si>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</si>
  <si>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</si>
  <si>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</si>
  <si>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</si>
  <si>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</si>
  <si>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</si>
  <si>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</si>
  <si>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</si>
  <si>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</si>
  <si>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</si>
  <si>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</si>
  <si>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</si>
  <si>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</si>
  <si>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</si>
  <si>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</si>
  <si>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</si>
  <si>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</si>
  <si>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</si>
  <si>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</si>
  <si>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</si>
  <si>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</si>
  <si>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</si>
  <si>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</si>
  <si>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</si>
  <si>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</si>
  <si>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</si>
  <si>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</si>
  <si>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</si>
  <si>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</si>
  <si>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</si>
  <si>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</si>
  <si>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</si>
  <si>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</si>
  <si>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</si>
  <si>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</si>
  <si>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</si>
  <si>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</si>
  <si>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</si>
  <si>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</si>
  <si>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</si>
  <si>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</si>
  <si>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</si>
  <si>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</si>
  <si>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</si>
  <si>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</si>
  <si>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</si>
  <si>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</si>
  <si>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</si>
  <si>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</si>
  <si>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</si>
  <si>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</si>
  <si>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</si>
  <si>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</si>
  <si>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</si>
  <si>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</si>
  <si>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</si>
  <si>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</si>
  <si>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</si>
  <si>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</si>
  <si>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</si>
  <si>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</si>
  <si>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</si>
  <si>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</si>
  <si>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</si>
  <si>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</si>
  <si>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</si>
  <si>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</si>
  <si>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</si>
  <si>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</si>
  <si>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</si>
  <si>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</si>
  <si>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</si>
  <si>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</si>
  <si>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</si>
  <si>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</si>
  <si>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</si>
  <si>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</si>
  <si>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</si>
  <si>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</si>
  <si>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</si>
  <si>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</si>
  <si>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</si>
  <si>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</si>
  <si>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</si>
  <si>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</si>
  <si>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</si>
  <si>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</si>
  <si>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</si>
  <si>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</si>
  <si>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</si>
  <si>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</si>
  <si>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</si>
  <si>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</si>
  <si>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</si>
  <si>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</si>
  <si>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</si>
  <si>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</si>
  <si>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</si>
  <si>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</si>
  <si>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</si>
  <si>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</si>
  <si>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</si>
  <si>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</si>
  <si>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</si>
  <si>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</si>
  <si>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</si>
  <si>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</si>
  <si>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</si>
  <si>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</si>
  <si>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</si>
  <si>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</si>
  <si>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</si>
  <si>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</si>
  <si>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</si>
  <si>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</si>
  <si>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</si>
  <si>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</si>
  <si>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</si>
  <si>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</si>
  <si>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</si>
  <si>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</si>
  <si>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</si>
  <si>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</si>
  <si>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</si>
  <si>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</si>
  <si>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</si>
  <si>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</si>
  <si>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</si>
  <si>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</si>
  <si>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</si>
  <si>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</si>
  <si>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</si>
  <si>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</si>
  <si>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</si>
  <si>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</si>
  <si>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</si>
  <si>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</si>
  <si>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</si>
  <si>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</si>
  <si>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</si>
  <si>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</si>
  <si>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</si>
  <si>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</si>
  <si>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</si>
  <si>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</si>
  <si>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</si>
  <si>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</si>
  <si>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</si>
  <si>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</si>
  <si>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</si>
  <si>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</si>
  <si>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</si>
  <si>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</si>
  <si>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</si>
  <si>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</si>
  <si>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</si>
  <si>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</si>
  <si>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</si>
  <si>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</si>
  <si>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</si>
  <si>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</si>
  <si>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</si>
  <si>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</si>
  <si>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</si>
  <si>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</si>
  <si>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</si>
  <si>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</si>
  <si>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</si>
  <si>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</si>
  <si>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</si>
  <si>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</si>
  <si>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</si>
  <si>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</si>
  <si>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</si>
  <si>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</si>
  <si>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</si>
  <si>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</si>
  <si>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</si>
  <si>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</si>
  <si>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</si>
  <si>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</si>
  <si>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</si>
  <si>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</si>
  <si>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</si>
  <si>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</si>
  <si>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</si>
  <si>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</si>
  <si>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</si>
  <si>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</si>
  <si>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</si>
  <si>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</si>
  <si>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</si>
  <si>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</si>
  <si>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</si>
  <si>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</si>
  <si>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</si>
  <si>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</si>
  <si>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</si>
  <si>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</si>
  <si>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</si>
  <si>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</si>
  <si>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</si>
  <si>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</si>
  <si>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</si>
  <si>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</si>
  <si>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</si>
  <si>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</si>
  <si>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</si>
  <si>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</si>
  <si>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</si>
  <si>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</si>
  <si>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</si>
  <si>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</si>
  <si>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</si>
  <si>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</si>
  <si>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</si>
  <si>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</si>
  <si>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</si>
  <si>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</si>
  <si>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</si>
  <si>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</si>
  <si>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</si>
  <si>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</si>
  <si>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</si>
  <si>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</si>
  <si>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</si>
  <si>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</si>
  <si>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</si>
  <si>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</si>
  <si>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</si>
  <si>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</si>
  <si>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</si>
  <si>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</si>
  <si>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</si>
  <si>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</si>
  <si>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</si>
  <si>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</si>
  <si>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</si>
  <si>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</si>
  <si>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</si>
  <si>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</si>
  <si>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</si>
  <si>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</si>
  <si>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</si>
  <si>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</si>
  <si>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</si>
  <si>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</si>
  <si>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</si>
  <si>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</si>
  <si>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</si>
  <si>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</si>
  <si>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</si>
  <si>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</si>
  <si>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</si>
  <si>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</si>
  <si>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</si>
  <si>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</si>
  <si>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</si>
  <si>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</si>
  <si>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</si>
  <si>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</si>
  <si>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</si>
  <si>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</si>
  <si>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</si>
  <si>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</si>
  <si>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</si>
  <si>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</si>
  <si>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</si>
  <si>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</si>
  <si>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</si>
  <si>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</si>
  <si>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</si>
  <si>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</si>
  <si>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</si>
  <si>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</si>
  <si>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</si>
  <si>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</si>
  <si>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</si>
  <si>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</si>
  <si>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</si>
  <si>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</si>
  <si>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</si>
  <si>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</si>
  <si>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</si>
  <si>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</si>
  <si>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</si>
  <si>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</si>
  <si>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</si>
  <si>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</si>
  <si>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</si>
  <si>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</si>
  <si>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</si>
  <si>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</si>
  <si>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</si>
  <si>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</si>
  <si>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</si>
  <si>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</si>
  <si>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</si>
  <si>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</si>
  <si>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</si>
  <si>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</si>
  <si>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</si>
  <si>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</si>
  <si>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</si>
  <si>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</si>
  <si>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</si>
  <si>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</si>
  <si>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</si>
  <si>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</si>
  <si>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</si>
  <si>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</si>
  <si>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</si>
  <si>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</si>
  <si>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</si>
  <si>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</si>
  <si>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</si>
  <si>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</si>
  <si>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</si>
  <si>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</si>
  <si>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</si>
  <si>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</si>
  <si>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</si>
  <si>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</si>
  <si>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</si>
  <si>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</si>
  <si>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</si>
  <si>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</si>
  <si>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</si>
  <si>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</si>
  <si>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</si>
  <si>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</si>
  <si>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</si>
  <si>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</si>
  <si>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</si>
  <si>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</si>
  <si>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</si>
  <si>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</si>
  <si>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</si>
  <si>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</si>
  <si>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</si>
  <si>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</si>
  <si>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</si>
  <si>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</si>
  <si>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</si>
  <si>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</si>
  <si>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</si>
  <si>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</si>
  <si>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</si>
  <si>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</si>
  <si>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</si>
  <si>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</si>
  <si>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</si>
  <si>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</si>
  <si>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</si>
  <si>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</si>
  <si>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</si>
  <si>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</si>
  <si>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</si>
  <si>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</si>
  <si>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</si>
  <si>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</si>
  <si>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</si>
  <si>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</si>
  <si>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</si>
  <si>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</si>
  <si>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</si>
  <si>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</si>
  <si>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</si>
  <si>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</si>
  <si>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</si>
  <si>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</si>
  <si>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</si>
  <si>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</si>
  <si>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</si>
  <si>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</si>
  <si>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</si>
  <si>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</si>
  <si>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</si>
  <si>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</si>
  <si>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</si>
  <si>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</si>
  <si>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</si>
  <si>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</si>
  <si>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</si>
  <si>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</si>
  <si>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</si>
  <si>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</si>
  <si>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</si>
  <si>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</si>
  <si>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</si>
  <si>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</si>
  <si>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</si>
  <si>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</si>
  <si>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</si>
  <si>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</si>
  <si>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</si>
  <si>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</si>
  <si>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</si>
  <si>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</si>
  <si>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</si>
  <si>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</si>
  <si>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</si>
  <si>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</si>
  <si>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</si>
  <si>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</si>
  <si>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</si>
  <si>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</si>
  <si>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</si>
  <si>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</si>
  <si>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</si>
  <si>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</si>
  <si>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</si>
  <si>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</si>
  <si>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</si>
  <si>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</si>
  <si>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</si>
  <si>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</si>
  <si>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</si>
  <si>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</si>
  <si>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</si>
  <si>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</si>
  <si>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</si>
  <si>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</si>
  <si>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</si>
  <si>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</si>
  <si>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</si>
  <si>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</si>
  <si>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</si>
  <si>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</si>
  <si>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</si>
  <si>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</si>
  <si>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</si>
  <si>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</si>
  <si>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</si>
  <si>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</si>
  <si>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</si>
  <si>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</si>
  <si>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</si>
  <si>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</si>
  <si>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</si>
  <si>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</si>
  <si>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</si>
  <si>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</si>
  <si>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</si>
  <si>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</si>
  <si>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</si>
  <si>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</si>
  <si>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</si>
  <si>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</si>
  <si>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</si>
  <si>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</si>
  <si>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</si>
  <si>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</si>
  <si>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</si>
  <si>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</si>
  <si>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</si>
  <si>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</si>
  <si>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</si>
  <si>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</si>
  <si>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</si>
  <si>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</si>
  <si>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</si>
  <si>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</si>
  <si>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</si>
  <si>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</si>
  <si>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</si>
  <si>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</si>
  <si>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</si>
  <si>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</si>
  <si>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</si>
  <si>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</si>
  <si>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</si>
  <si>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</si>
  <si>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</si>
  <si>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</si>
  <si>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</si>
  <si>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</si>
  <si>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</si>
  <si>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</si>
  <si>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</si>
  <si>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</si>
  <si>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</si>
  <si>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</si>
  <si>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</si>
  <si>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</si>
  <si>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</si>
  <si>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</si>
  <si>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</si>
  <si>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</si>
  <si>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</si>
  <si>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</si>
  <si>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</si>
  <si>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</si>
  <si>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</si>
  <si>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</si>
  <si>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</si>
  <si>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</si>
  <si>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</si>
  <si>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</si>
  <si>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</si>
  <si>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</si>
  <si>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</si>
  <si>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</si>
  <si>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</si>
  <si>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</si>
  <si>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</si>
  <si>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</si>
  <si>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</si>
  <si>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</si>
  <si>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</si>
  <si>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</si>
  <si>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</si>
  <si>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</si>
  <si>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</si>
  <si>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</si>
  <si>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</si>
  <si>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</si>
  <si>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</si>
  <si>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</si>
  <si>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</si>
  <si>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</si>
  <si>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</si>
  <si>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</si>
  <si>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</si>
  <si>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</si>
  <si>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</si>
  <si>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</si>
  <si>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</si>
  <si>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</si>
  <si>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</si>
  <si>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</si>
  <si>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</si>
  <si>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</si>
  <si>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</si>
  <si>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</si>
  <si>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</si>
  <si>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</si>
  <si>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</si>
  <si>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</si>
  <si>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</si>
  <si>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</si>
  <si>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</si>
  <si>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</si>
  <si>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</si>
  <si>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</si>
  <si>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</si>
  <si>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</si>
  <si>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</si>
  <si>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</si>
  <si>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</si>
  <si>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</si>
  <si>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</si>
  <si>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</si>
  <si>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</si>
  <si>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</si>
  <si>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</si>
  <si>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</si>
  <si>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</si>
  <si>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</si>
  <si>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</si>
  <si>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</si>
  <si>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</si>
  <si>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</si>
  <si>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</si>
  <si>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</si>
  <si>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</si>
  <si>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</si>
  <si>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</si>
  <si>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</si>
  <si>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</si>
  <si>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</si>
  <si>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</si>
  <si>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</si>
  <si>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</si>
  <si>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</si>
  <si>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</si>
  <si>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</si>
  <si>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</si>
  <si>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</si>
  <si>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</si>
  <si>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</si>
  <si>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</si>
  <si>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</si>
  <si>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</si>
  <si>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</si>
  <si>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</si>
  <si>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</si>
  <si>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</si>
  <si>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</si>
  <si>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</si>
  <si>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</si>
  <si>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</si>
  <si>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</si>
  <si>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</si>
  <si>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</si>
  <si>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</si>
  <si>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</si>
  <si>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</si>
  <si>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</si>
  <si>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</si>
  <si>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</si>
  <si>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</si>
  <si>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</si>
  <si>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</si>
  <si>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</si>
  <si>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</si>
  <si>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</si>
  <si>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</si>
  <si>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</si>
  <si>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</si>
  <si>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</si>
  <si>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</si>
  <si>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</si>
  <si>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</si>
  <si>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</si>
  <si>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</si>
  <si>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</si>
  <si>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</si>
  <si>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</si>
  <si>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</si>
  <si>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</si>
  <si>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</si>
  <si>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</si>
  <si>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</si>
  <si>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</si>
  <si>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</si>
  <si>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</si>
  <si>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</si>
  <si>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</si>
  <si>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</si>
  <si>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</si>
  <si>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</si>
  <si>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</si>
  <si>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</si>
  <si>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</si>
  <si>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</si>
  <si>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</si>
  <si>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</si>
  <si>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</si>
  <si>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</si>
  <si>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</si>
  <si>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</si>
  <si>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</si>
  <si>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</si>
  <si>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</si>
  <si>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</si>
  <si>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</si>
  <si>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</si>
  <si>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</si>
  <si>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</si>
  <si>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</si>
  <si>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</si>
  <si>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</si>
  <si>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</si>
  <si>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</si>
  <si>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</si>
  <si>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</si>
  <si>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</si>
  <si>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</si>
  <si>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</si>
  <si>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</si>
  <si>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</si>
  <si>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</si>
  <si>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</si>
  <si>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</si>
  <si>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</si>
  <si>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</si>
  <si>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</si>
  <si>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</si>
  <si>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</si>
  <si>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</si>
  <si>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</si>
  <si>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</si>
  <si>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</si>
  <si>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</si>
  <si>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</si>
  <si>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</si>
  <si>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</si>
  <si>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</si>
  <si>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</si>
  <si>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</si>
  <si>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</si>
  <si>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</si>
  <si>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</si>
  <si>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</si>
  <si>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</si>
  <si>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</si>
  <si>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</si>
  <si>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</si>
  <si>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</si>
  <si>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</si>
  <si>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</si>
  <si>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</si>
  <si>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</si>
  <si>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</si>
  <si>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</si>
  <si>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</si>
  <si>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</si>
  <si>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</si>
  <si>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</si>
  <si>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</si>
  <si>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</si>
  <si>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</si>
  <si>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</si>
  <si>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</si>
  <si>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</si>
  <si>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</si>
  <si>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</si>
  <si>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</si>
  <si>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</si>
  <si>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</si>
  <si>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</si>
  <si>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</si>
  <si>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</si>
  <si>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</si>
  <si>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</si>
  <si>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</si>
  <si>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</si>
  <si>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</si>
  <si>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</si>
  <si>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</si>
  <si>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</si>
  <si>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</si>
  <si>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</si>
  <si>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</si>
  <si>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</si>
  <si>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</si>
  <si>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</si>
  <si>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</si>
  <si>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</si>
  <si>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</si>
  <si>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</si>
  <si>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</si>
  <si>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</si>
  <si>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</si>
  <si>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</si>
  <si>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</si>
  <si>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</si>
  <si>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</si>
  <si>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</si>
  <si>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</si>
  <si>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</si>
  <si>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</si>
  <si>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</si>
  <si>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</si>
  <si>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</si>
  <si>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</si>
  <si>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</si>
  <si>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</si>
  <si>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</si>
  <si>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</si>
  <si>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</si>
  <si>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</si>
  <si>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</si>
  <si>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</si>
  <si>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</si>
  <si>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</si>
  <si>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</si>
  <si>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</si>
  <si>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</si>
  <si>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</si>
  <si>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</si>
  <si>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</si>
  <si>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</si>
  <si>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</si>
  <si>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</si>
  <si>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</si>
  <si>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</si>
  <si>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</si>
  <si>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</si>
  <si>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</si>
  <si>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</si>
  <si>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</si>
  <si>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</si>
  <si>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</si>
  <si>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</si>
  <si>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</si>
  <si>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</si>
  <si>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</si>
  <si>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</si>
  <si>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</si>
  <si>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</si>
  <si>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</si>
  <si>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</si>
  <si>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</si>
  <si>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</si>
  <si>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</si>
  <si>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</si>
  <si>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</si>
  <si>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</si>
  <si>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</si>
  <si>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</si>
  <si>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</si>
  <si>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</si>
  <si>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</si>
  <si>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</si>
  <si>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</si>
  <si>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</si>
  <si>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</si>
  <si>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</si>
  <si>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</si>
  <si>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</si>
  <si>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</si>
  <si>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</si>
  <si>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</si>
  <si>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</si>
  <si>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</si>
  <si>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</si>
  <si>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</si>
  <si>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</si>
  <si>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</si>
  <si>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</si>
  <si>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</si>
  <si>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</si>
  <si>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</si>
  <si>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</si>
  <si>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</si>
  <si>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</si>
  <si>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</si>
  <si>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</si>
  <si>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</si>
  <si>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</si>
  <si>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</si>
  <si>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</si>
  <si>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</si>
  <si>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</si>
  <si>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</si>
  <si>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</si>
  <si>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</si>
  <si>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</si>
  <si>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</si>
  <si>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</si>
  <si>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</si>
  <si>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</si>
  <si>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</si>
  <si>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</si>
  <si>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</si>
  <si>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</si>
  <si>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</si>
  <si>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</si>
  <si>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</si>
  <si>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</si>
  <si>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</si>
  <si>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</si>
  <si>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</si>
  <si>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</si>
  <si>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</si>
  <si>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</si>
  <si>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</si>
  <si>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</si>
  <si>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</si>
  <si>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</si>
  <si>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</si>
  <si>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</si>
  <si>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</si>
  <si>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</si>
  <si>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</si>
  <si>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</si>
  <si>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</si>
  <si>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</si>
  <si>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</si>
  <si>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</si>
  <si>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</si>
  <si>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</si>
  <si>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</si>
  <si>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</si>
  <si>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</si>
  <si>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</si>
  <si>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</si>
  <si>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</si>
  <si>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</si>
  <si>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</si>
  <si>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</si>
  <si>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</si>
  <si>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</si>
  <si>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</si>
  <si>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</si>
  <si>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</si>
  <si>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</si>
  <si>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</si>
  <si>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</si>
  <si>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</si>
  <si>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</si>
  <si>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</si>
  <si>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</si>
  <si>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</si>
  <si>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</si>
  <si>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</si>
  <si>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</si>
  <si>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</si>
  <si>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</si>
  <si>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</si>
  <si>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</si>
  <si>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</si>
  <si>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</si>
  <si>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</si>
  <si>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</si>
  <si>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</si>
  <si>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</si>
  <si>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</si>
  <si>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</si>
  <si>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</si>
  <si>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</si>
  <si>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</si>
  <si>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</si>
  <si>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</si>
  <si>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</si>
  <si>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</si>
  <si>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</si>
  <si>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</si>
  <si>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</si>
  <si>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</si>
  <si>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</si>
  <si>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</si>
  <si>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</si>
  <si>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</si>
  <si>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</si>
  <si>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</si>
  <si>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</si>
  <si>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</si>
  <si>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</si>
  <si>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</si>
  <si>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</si>
  <si>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</si>
  <si>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</si>
  <si>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</si>
  <si>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</si>
  <si>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</si>
  <si>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</si>
  <si>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</si>
  <si>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</si>
  <si>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</si>
  <si>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</si>
  <si>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</si>
  <si>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</si>
  <si>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</si>
  <si>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</si>
  <si>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</si>
  <si>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</si>
  <si>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</si>
  <si>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</si>
  <si>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</si>
  <si>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</si>
  <si>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</si>
  <si>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</si>
  <si>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</si>
  <si>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</si>
  <si>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</si>
  <si>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</si>
  <si>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</si>
  <si>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</si>
  <si>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</si>
  <si>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</si>
  <si>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</si>
  <si>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</si>
  <si>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</si>
  <si>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</si>
  <si>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</si>
  <si>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</si>
  <si>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</si>
  <si>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</si>
  <si>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</si>
  <si>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</si>
  <si>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</si>
  <si>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</si>
  <si>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</si>
  <si>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</si>
  <si>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</si>
  <si>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</si>
  <si>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</si>
  <si>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</si>
  <si>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</si>
  <si>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</si>
  <si>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</si>
  <si>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</si>
  <si>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</si>
  <si>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</si>
  <si>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</si>
  <si>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</si>
  <si>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</si>
  <si>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</si>
  <si>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</si>
  <si>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</si>
  <si>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</si>
  <si>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</si>
  <si>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</si>
  <si>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</si>
  <si>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</si>
  <si>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</si>
  <si>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</si>
  <si>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</si>
  <si>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</si>
  <si>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</si>
  <si>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</si>
  <si>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</si>
  <si>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</si>
  <si>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</si>
  <si>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</si>
  <si>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</si>
  <si>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</si>
  <si>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</si>
  <si>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</si>
  <si>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</si>
  <si>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</si>
  <si>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</si>
  <si>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</si>
  <si>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</si>
  <si>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</si>
  <si>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</si>
  <si>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</si>
  <si>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</si>
  <si>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</si>
  <si>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</si>
  <si>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</si>
  <si>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</si>
  <si>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</si>
  <si>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</si>
  <si>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</si>
  <si>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</si>
  <si>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</si>
  <si>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</si>
  <si>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</si>
  <si>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</si>
  <si>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</si>
  <si>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</si>
  <si>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</si>
  <si>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</si>
  <si>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</si>
  <si>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</si>
  <si>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</si>
  <si>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</si>
  <si>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</si>
  <si>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</si>
  <si>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</si>
  <si>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</si>
  <si>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</si>
  <si>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</si>
  <si>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</si>
  <si>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</si>
  <si>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</si>
  <si>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</si>
  <si>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</si>
  <si>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</si>
  <si>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</si>
  <si>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</si>
  <si>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</si>
  <si>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</si>
  <si>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</si>
  <si>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</si>
  <si>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</si>
  <si>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</si>
  <si>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</si>
  <si>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</si>
  <si>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</si>
  <si>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</si>
  <si>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</si>
  <si>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</si>
  <si>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</si>
  <si>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</si>
  <si>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</si>
  <si>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</si>
  <si>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</si>
  <si>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</si>
  <si>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</si>
  <si>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</si>
  <si>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</si>
  <si>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</si>
  <si>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</si>
  <si>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</si>
  <si>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</si>
  <si>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</si>
  <si>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</si>
  <si>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</si>
  <si>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</si>
  <si>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</si>
  <si>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</si>
  <si>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</si>
  <si>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</si>
  <si>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</si>
  <si>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</si>
  <si>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</si>
  <si>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</si>
  <si>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</si>
  <si>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</si>
  <si>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</si>
  <si>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</si>
  <si>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</si>
  <si>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</si>
  <si>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</si>
  <si>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</si>
  <si>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</si>
  <si>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</si>
  <si>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</si>
  <si>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</si>
  <si>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</si>
  <si>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</si>
  <si>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</si>
  <si>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</si>
  <si>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</si>
  <si>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</si>
  <si>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</si>
  <si>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</si>
  <si>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</si>
  <si>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</si>
  <si>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</si>
  <si>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</si>
  <si>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</si>
  <si>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</si>
  <si>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</si>
  <si>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</si>
  <si>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</si>
  <si>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</si>
  <si>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</si>
  <si>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</si>
  <si>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</si>
  <si>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</si>
  <si>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</si>
  <si>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</si>
  <si>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</si>
  <si>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</si>
  <si>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</si>
  <si>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</si>
  <si>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</si>
  <si>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</si>
  <si>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</si>
  <si>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</si>
  <si>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</si>
  <si>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</si>
  <si>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</si>
  <si>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</si>
  <si>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</si>
  <si>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</si>
  <si>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</si>
  <si>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</si>
  <si>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</si>
  <si>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</si>
  <si>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</si>
  <si>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</si>
  <si>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</si>
  <si>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</si>
  <si>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</si>
  <si>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</si>
  <si>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</si>
  <si>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</si>
  <si>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</si>
  <si>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</si>
  <si>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</si>
  <si>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</si>
  <si>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</si>
  <si>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</si>
  <si>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</si>
  <si>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</si>
  <si>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</si>
  <si>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</si>
  <si>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</si>
  <si>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</si>
  <si>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</si>
  <si>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</si>
  <si>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</si>
  <si>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</si>
  <si>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</si>
  <si>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</si>
  <si>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</si>
  <si>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</si>
  <si>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</si>
  <si>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</si>
  <si>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</si>
  <si>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</si>
  <si>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</si>
  <si>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</si>
  <si>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</si>
  <si>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</si>
  <si>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</si>
  <si>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</si>
  <si>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</si>
  <si>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</si>
  <si>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</si>
  <si>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</si>
  <si>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</si>
  <si>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</si>
  <si>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</si>
  <si>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</si>
  <si>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</si>
  <si>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</si>
  <si>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</si>
  <si>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</si>
  <si>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</si>
  <si>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</si>
  <si>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</si>
  <si>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</si>
  <si>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</si>
  <si>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</si>
  <si>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</si>
  <si>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</si>
  <si>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</si>
  <si>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</si>
  <si>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</si>
  <si>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</si>
  <si>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</si>
  <si>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</si>
  <si>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</si>
  <si>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</si>
  <si>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</si>
  <si>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</si>
  <si>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</si>
  <si>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</si>
  <si>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</si>
  <si>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</si>
  <si>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</si>
  <si>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</si>
  <si>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</si>
  <si>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</si>
  <si>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</si>
  <si>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</si>
  <si>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</si>
  <si>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</si>
  <si>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</si>
  <si>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</si>
  <si>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</si>
  <si>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</si>
  <si>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</si>
  <si>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</si>
  <si>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</si>
  <si>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</si>
  <si>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</si>
  <si>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</si>
  <si>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</si>
  <si>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</si>
  <si>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</si>
  <si>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</si>
  <si>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</si>
  <si>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</si>
  <si>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</si>
  <si>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</si>
  <si>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</si>
  <si>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</si>
  <si>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</si>
  <si>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</si>
  <si>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</si>
  <si>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</si>
  <si>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</si>
  <si>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</si>
  <si>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</si>
  <si>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</si>
  <si>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</si>
  <si>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</si>
  <si>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</si>
  <si>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</si>
  <si>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</si>
  <si>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</si>
  <si>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</si>
  <si>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</si>
  <si>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</si>
  <si>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</si>
  <si>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</si>
  <si>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</si>
  <si>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</si>
  <si>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</si>
  <si>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</si>
  <si>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</si>
  <si>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</si>
  <si>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</si>
  <si>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</si>
  <si>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</si>
  <si>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</si>
  <si>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</si>
  <si>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</si>
  <si>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</si>
  <si>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</si>
  <si>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</si>
  <si>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</si>
  <si>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</si>
  <si>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</si>
  <si>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</si>
  <si>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</si>
  <si>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</si>
  <si>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</si>
  <si>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</si>
  <si>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</si>
  <si>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</si>
  <si>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</si>
  <si>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</si>
  <si>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</si>
  <si>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</si>
  <si>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</si>
  <si>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</si>
  <si>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</si>
  <si>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</si>
  <si>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</si>
  <si>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</si>
  <si>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</si>
  <si>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</si>
  <si>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</si>
  <si>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</si>
  <si>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</si>
  <si>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</si>
  <si>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</si>
  <si>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</si>
  <si>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</si>
  <si>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</si>
  <si>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</si>
  <si>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</si>
  <si>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</si>
  <si>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</si>
  <si>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</si>
  <si>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</si>
  <si>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</si>
  <si>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</si>
  <si>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</si>
  <si>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</si>
  <si>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</si>
  <si>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</si>
  <si>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</si>
  <si>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</si>
  <si>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</si>
  <si>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</si>
  <si>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</si>
  <si>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</si>
  <si>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</si>
  <si>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</si>
  <si>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</si>
  <si>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</si>
  <si>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</si>
  <si>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</si>
  <si>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</si>
  <si>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</si>
  <si>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</si>
  <si>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</si>
  <si>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</si>
  <si>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</si>
  <si>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</si>
  <si>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</si>
  <si>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</si>
  <si>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</si>
  <si>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</si>
  <si>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</si>
  <si>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</si>
  <si>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</si>
  <si>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</si>
  <si>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</si>
  <si>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</si>
  <si>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</si>
  <si>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</si>
  <si>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</si>
  <si>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</si>
  <si>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</si>
  <si>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</si>
  <si>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</si>
  <si>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</si>
  <si>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</si>
  <si>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</si>
  <si>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</si>
  <si>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</si>
  <si>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</si>
  <si>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</si>
  <si>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</si>
  <si>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</si>
  <si>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</si>
  <si>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</si>
  <si>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</si>
  <si>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</si>
  <si>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</si>
  <si>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</si>
  <si>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</si>
  <si>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</si>
  <si>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</si>
  <si>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</si>
  <si>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</si>
  <si>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</si>
  <si>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</si>
  <si>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</si>
  <si>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</si>
  <si>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</si>
  <si>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</si>
  <si>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</si>
  <si>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</si>
  <si>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</si>
  <si>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</si>
  <si>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</si>
  <si>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</si>
  <si>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</si>
  <si>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</si>
  <si>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</si>
  <si>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</si>
  <si>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</si>
  <si>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</si>
  <si>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</si>
  <si>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</si>
  <si>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</si>
  <si>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</si>
  <si>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</si>
  <si>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</si>
  <si>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</si>
  <si>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</si>
  <si>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</si>
  <si>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</si>
  <si>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</si>
  <si>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</si>
  <si>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</si>
  <si>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</si>
  <si>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</si>
  <si>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</si>
  <si>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</si>
  <si>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</si>
  <si>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</si>
  <si>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</si>
  <si>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</si>
  <si>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</si>
  <si>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</si>
  <si>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</si>
  <si>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</si>
  <si>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</si>
  <si>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</si>
  <si>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</si>
  <si>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</si>
  <si>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</si>
  <si>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</si>
  <si>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</si>
  <si>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</si>
  <si>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</si>
  <si>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</si>
  <si>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</si>
  <si>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</si>
  <si>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</si>
  <si>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</si>
  <si>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</si>
  <si>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</si>
  <si>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</si>
  <si>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</si>
  <si>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</si>
  <si>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</si>
  <si>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</si>
  <si>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</si>
  <si>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</si>
  <si>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</si>
  <si>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</si>
  <si>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</si>
  <si>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</si>
  <si>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</si>
  <si>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</si>
  <si>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</si>
  <si>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</si>
  <si>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</si>
  <si>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</si>
  <si>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</si>
  <si>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</si>
  <si>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</si>
  <si>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</si>
  <si>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</si>
  <si>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</si>
  <si>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</si>
  <si>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</si>
  <si>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</si>
  <si>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</si>
  <si>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</si>
  <si>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</si>
  <si>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</si>
  <si>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</si>
  <si>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</si>
  <si>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</si>
  <si>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</si>
  <si>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</si>
  <si>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</si>
  <si>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</si>
  <si>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</si>
  <si>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</si>
  <si>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</si>
  <si>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</si>
  <si>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</si>
  <si>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</si>
  <si>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</si>
  <si>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</si>
  <si>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</si>
  <si>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</si>
  <si>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</si>
  <si>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</si>
  <si>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</si>
  <si>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</si>
  <si>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</si>
  <si>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</si>
  <si>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</si>
  <si>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</si>
  <si>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</si>
  <si>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</si>
  <si>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</si>
  <si>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</si>
  <si>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</si>
  <si>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</si>
  <si>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</si>
  <si>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</si>
  <si>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</si>
  <si>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</si>
  <si>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</si>
  <si>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</si>
  <si>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</si>
  <si>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</si>
  <si>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</si>
  <si>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</si>
  <si>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</si>
  <si>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</si>
  <si>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</si>
  <si>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</si>
  <si>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</si>
  <si>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</si>
  <si>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</si>
  <si>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</si>
  <si>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</si>
  <si>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</si>
  <si>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</si>
  <si>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</si>
  <si>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</si>
  <si>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</si>
  <si>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</si>
  <si>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</si>
  <si>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</si>
  <si>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</si>
  <si>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</si>
  <si>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</si>
  <si>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</si>
  <si>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</si>
  <si>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</si>
  <si>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</si>
  <si>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</si>
  <si>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</si>
  <si>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</si>
  <si>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</si>
  <si>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</si>
  <si>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</si>
  <si>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</si>
  <si>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</si>
  <si>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</si>
  <si>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</si>
  <si>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</si>
  <si>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</si>
  <si>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</si>
  <si>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</si>
  <si>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</si>
  <si>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</si>
  <si>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</si>
  <si>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</si>
  <si>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</si>
  <si>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</si>
  <si>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</si>
  <si>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</si>
  <si>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</si>
  <si>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</si>
  <si>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</si>
  <si>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</si>
  <si>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</si>
  <si>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</si>
  <si>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</si>
  <si>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</si>
  <si>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</si>
  <si>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</si>
  <si>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</si>
  <si>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</si>
  <si>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</si>
  <si>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</si>
  <si>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</si>
  <si>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</si>
  <si>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</si>
  <si>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</si>
  <si>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</si>
  <si>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</si>
  <si>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</si>
  <si>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</si>
  <si>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</si>
  <si>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</si>
  <si>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</si>
  <si>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</si>
  <si>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</si>
  <si>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</si>
  <si>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</si>
  <si>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</si>
  <si>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</si>
  <si>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</si>
  <si>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</si>
  <si>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</si>
  <si>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</si>
  <si>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</si>
  <si>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</si>
  <si>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</si>
  <si>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</si>
  <si>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</si>
  <si>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</si>
  <si>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</si>
  <si>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</si>
  <si>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</si>
  <si>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</si>
  <si>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</si>
  <si>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</si>
  <si>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</si>
  <si>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</si>
  <si>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</si>
  <si>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</si>
  <si>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</si>
  <si>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</si>
  <si>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</si>
  <si>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</si>
  <si>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</si>
  <si>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</si>
  <si>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</si>
  <si>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</si>
  <si>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</si>
  <si>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</si>
  <si>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</si>
  <si>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</si>
  <si>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</si>
  <si>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</si>
  <si>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</si>
  <si>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</si>
  <si>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</si>
  <si>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</si>
  <si>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</si>
  <si>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</si>
  <si>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</si>
  <si>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</si>
  <si>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</si>
  <si>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</si>
  <si>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</si>
  <si>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</si>
  <si>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</si>
  <si>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</si>
  <si>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</si>
  <si>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</si>
  <si>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</si>
  <si>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</si>
  <si>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</si>
  <si>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</si>
  <si>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</si>
  <si>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</si>
  <si>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</si>
  <si>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</si>
  <si>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</si>
  <si>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</si>
  <si>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</si>
  <si>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</si>
  <si>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</si>
  <si>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</si>
  <si>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</si>
  <si>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</si>
  <si>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</si>
  <si>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</si>
  <si>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</si>
  <si>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</si>
  <si>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</si>
  <si>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</si>
  <si>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</si>
  <si>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</si>
  <si>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</si>
  <si>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</si>
  <si>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</si>
  <si>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</si>
  <si>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</si>
  <si>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</si>
  <si>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</si>
  <si>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</si>
  <si>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</si>
  <si>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</si>
  <si>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</si>
  <si>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</si>
  <si>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</si>
  <si>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</si>
  <si>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</si>
  <si>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</si>
  <si>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</si>
  <si>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</si>
  <si>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</si>
  <si>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</si>
  <si>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</si>
  <si>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</si>
  <si>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</si>
  <si>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</si>
  <si>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</si>
  <si>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</si>
  <si>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</si>
  <si>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</si>
  <si>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</si>
  <si>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</si>
  <si>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</si>
  <si>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</si>
  <si>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</si>
  <si>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</si>
  <si>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</si>
  <si>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</si>
  <si>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</si>
  <si>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</si>
  <si>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</si>
  <si>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</si>
  <si>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</si>
  <si>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</si>
  <si>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</si>
  <si>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</si>
  <si>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</si>
  <si>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</si>
  <si>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</si>
  <si>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</si>
  <si>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</si>
  <si>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</si>
  <si>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</si>
  <si>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</si>
  <si>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</si>
  <si>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</si>
  <si>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</si>
  <si>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</si>
  <si>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</si>
  <si>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</si>
  <si>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</si>
  <si>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</si>
  <si>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</si>
  <si>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</si>
  <si>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</si>
  <si>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</si>
  <si>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</si>
  <si>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</si>
  <si>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</si>
  <si>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</si>
  <si>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</si>
  <si>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</si>
  <si>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</si>
  <si>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</si>
  <si>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</si>
  <si>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</si>
  <si>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</si>
  <si>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</si>
  <si>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</si>
  <si>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</si>
  <si>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</si>
  <si>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</si>
  <si>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</si>
  <si>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</si>
  <si>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</si>
  <si>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</si>
  <si>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</si>
  <si>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</si>
  <si>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</si>
  <si>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</si>
  <si>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</si>
  <si>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</si>
  <si>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</si>
  <si>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</si>
  <si>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</si>
  <si>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</si>
  <si>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</si>
  <si>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</si>
  <si>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</si>
  <si>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</si>
  <si>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</si>
  <si>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</si>
  <si>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</si>
  <si>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</si>
  <si>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</si>
  <si>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</si>
  <si>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</si>
  <si>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</si>
  <si>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</si>
  <si>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</si>
  <si>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</si>
  <si>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</si>
  <si>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</si>
  <si>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</si>
  <si>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</si>
  <si>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</si>
  <si>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</si>
  <si>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</si>
  <si>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</si>
  <si>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</si>
  <si>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</si>
  <si>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</si>
  <si>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</si>
  <si>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</si>
  <si>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</si>
  <si>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</si>
  <si>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</si>
  <si>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</si>
  <si>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</si>
  <si>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</si>
  <si>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</si>
  <si>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</si>
  <si>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</si>
  <si>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</si>
  <si>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</si>
  <si>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</si>
  <si>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</si>
  <si>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</si>
  <si>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</si>
  <si>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</si>
  <si>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</si>
  <si>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</si>
  <si>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</si>
  <si>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</si>
  <si>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</si>
  <si>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</si>
  <si>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</si>
  <si>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</si>
  <si>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</si>
  <si>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</si>
  <si>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</si>
  <si>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</si>
  <si>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</si>
  <si>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</si>
  <si>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</si>
  <si>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</si>
  <si>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</si>
  <si>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</si>
  <si>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</si>
  <si>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</si>
  <si>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</si>
  <si>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</si>
  <si>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</si>
  <si>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</si>
  <si>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</si>
  <si>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</si>
  <si>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</si>
  <si>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</si>
  <si>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</si>
  <si>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</si>
  <si>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</si>
  <si>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</si>
  <si>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</si>
  <si>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</si>
  <si>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</si>
  <si>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</si>
  <si>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</si>
  <si>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</si>
  <si>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</si>
  <si>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</si>
  <si>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</si>
  <si>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</si>
  <si>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</si>
  <si>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</si>
  <si>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</si>
  <si>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</si>
  <si>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</si>
  <si>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</si>
  <si>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</si>
  <si>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</si>
  <si>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</si>
  <si>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</si>
  <si>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</si>
  <si>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</si>
  <si>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</si>
  <si>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</si>
  <si>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</si>
  <si>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</si>
  <si>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</si>
  <si>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</si>
  <si>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</si>
  <si>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</si>
  <si>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</si>
  <si>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</si>
  <si>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</si>
  <si>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</si>
  <si>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</si>
  <si>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</si>
  <si>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</si>
  <si>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</si>
  <si>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</si>
  <si>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</si>
  <si>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</si>
  <si>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</si>
  <si>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</si>
  <si>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</si>
  <si>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</si>
  <si>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</si>
  <si>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</si>
  <si>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</si>
  <si>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</si>
  <si>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</si>
  <si>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</si>
  <si>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</si>
  <si>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</si>
  <si>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</si>
  <si>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</si>
  <si>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</si>
  <si>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</si>
  <si>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</si>
  <si>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</si>
  <si>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</si>
  <si>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</si>
  <si>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</si>
  <si>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</si>
  <si>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</si>
  <si>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</si>
  <si>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</si>
  <si>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</si>
  <si>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</si>
  <si>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</si>
  <si>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</si>
  <si>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</si>
  <si>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</si>
  <si>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</si>
  <si>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</si>
  <si>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</si>
  <si>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</si>
  <si>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</si>
  <si>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</si>
  <si>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</si>
  <si>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</si>
  <si>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</si>
  <si>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</si>
  <si>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</si>
  <si>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</si>
  <si>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</si>
  <si>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</si>
  <si>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</si>
  <si>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</si>
  <si>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</si>
  <si>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</si>
  <si>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</si>
  <si>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</si>
  <si>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</si>
  <si>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</si>
  <si>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</si>
  <si>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</si>
  <si>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</si>
  <si>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</si>
  <si>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</si>
  <si>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</si>
  <si>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</si>
  <si>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</si>
  <si>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</si>
  <si>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</si>
  <si>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</si>
  <si>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</si>
  <si>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</si>
  <si>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</si>
  <si>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</si>
  <si>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</si>
  <si>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</si>
  <si>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</si>
  <si>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</si>
  <si>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</si>
  <si>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</si>
  <si>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</si>
  <si>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</si>
  <si>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</si>
  <si>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</si>
  <si>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</si>
  <si>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</si>
  <si>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</si>
  <si>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</si>
  <si>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</si>
  <si>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</si>
  <si>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</si>
  <si>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</si>
  <si>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</si>
  <si>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</si>
  <si>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</si>
  <si>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</si>
  <si>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</si>
  <si>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</si>
  <si>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</si>
  <si>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</si>
  <si>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</si>
  <si>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</si>
  <si>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</si>
  <si>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</si>
  <si>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</si>
  <si>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</si>
  <si>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</si>
  <si>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</si>
  <si>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</si>
  <si>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</si>
  <si>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</si>
  <si>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</si>
  <si>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</si>
  <si>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</si>
  <si>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</si>
  <si>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</si>
  <si>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</si>
  <si>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</si>
  <si>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</si>
  <si>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</si>
  <si>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</si>
  <si>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</si>
  <si>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</si>
  <si>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</si>
  <si>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</si>
  <si>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</si>
  <si>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</si>
  <si>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</si>
  <si>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</si>
  <si>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</si>
  <si>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</si>
  <si>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</si>
  <si>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</si>
  <si>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</si>
  <si>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</si>
  <si>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</si>
  <si>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</si>
  <si>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</si>
  <si>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</si>
  <si>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</si>
  <si>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</si>
  <si>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</si>
  <si>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</si>
  <si>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</si>
  <si>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</si>
  <si>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</si>
  <si>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</si>
  <si>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</si>
  <si>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</si>
  <si>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</si>
  <si>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</si>
  <si>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</si>
  <si>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</si>
  <si>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</si>
  <si>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</si>
  <si>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</si>
  <si>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</si>
  <si>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</si>
  <si>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</si>
  <si>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</si>
  <si>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</si>
  <si>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</si>
  <si>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</si>
  <si>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</si>
  <si>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</si>
  <si>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</si>
  <si>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</si>
  <si>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</si>
  <si>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</si>
  <si>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</si>
  <si>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</si>
  <si>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</si>
  <si>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</si>
  <si>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</si>
  <si>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</si>
  <si>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</si>
  <si>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</si>
  <si>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</si>
  <si>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</si>
  <si>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</si>
  <si>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</si>
  <si>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</si>
  <si>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</si>
  <si>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</si>
  <si>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</si>
  <si>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</si>
  <si>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</si>
  <si>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</si>
  <si>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</si>
  <si>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</si>
  <si>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</si>
  <si>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</si>
  <si>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</si>
  <si>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</si>
  <si>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</si>
  <si>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</si>
  <si>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</si>
  <si>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</si>
  <si>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</si>
  <si>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</si>
  <si>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</si>
  <si>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</si>
  <si>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</si>
  <si>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</si>
  <si>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</si>
  <si>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</si>
  <si>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</si>
  <si>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</si>
  <si>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</si>
  <si>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</si>
  <si>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</si>
  <si>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</si>
  <si>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</si>
  <si>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</si>
  <si>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</si>
  <si>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</si>
  <si>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</si>
  <si>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</si>
  <si>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</si>
  <si>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</si>
  <si>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</si>
  <si>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</si>
  <si>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</si>
  <si>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</si>
  <si>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</si>
  <si>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</si>
  <si>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</si>
  <si>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</si>
  <si>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</si>
  <si>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</si>
  <si>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</si>
  <si>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</si>
  <si>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</si>
  <si>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</si>
  <si>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</si>
  <si>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</si>
  <si>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</si>
  <si>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</si>
  <si>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</si>
  <si>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</si>
  <si>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</si>
  <si>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</si>
  <si>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</si>
  <si>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</si>
  <si>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</si>
  <si>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</si>
  <si>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</si>
  <si>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</si>
  <si>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</si>
  <si>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</si>
  <si>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</si>
  <si>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</si>
  <si>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</si>
  <si>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</si>
  <si>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</si>
  <si>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</si>
  <si>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</si>
  <si>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</si>
  <si>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</si>
  <si>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</si>
  <si>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</si>
  <si>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</si>
  <si>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</si>
  <si>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</si>
  <si>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</si>
  <si>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</si>
  <si>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</si>
  <si>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</si>
  <si>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</si>
  <si>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</si>
  <si>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</si>
  <si>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</si>
  <si>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</si>
  <si>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</si>
  <si>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</si>
  <si>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</si>
  <si>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</si>
  <si>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</si>
  <si>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</si>
  <si>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</si>
  <si>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</si>
  <si>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</si>
  <si>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</si>
  <si>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</si>
  <si>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</si>
  <si>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</si>
  <si>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</si>
  <si>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</si>
  <si>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</si>
  <si>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</si>
  <si>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</si>
  <si>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</si>
  <si>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</si>
  <si>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</si>
  <si>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</si>
  <si>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</si>
  <si>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</si>
  <si>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</si>
  <si>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</si>
  <si>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</si>
  <si>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</si>
  <si>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</si>
  <si>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</si>
  <si>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</si>
  <si>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</si>
  <si>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</si>
  <si>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</si>
  <si>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</si>
  <si>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</si>
  <si>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</si>
  <si>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</si>
  <si>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</si>
  <si>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</si>
  <si>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</si>
  <si>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</si>
  <si>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</si>
  <si>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</si>
  <si>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</si>
  <si>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</si>
  <si>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</si>
  <si>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</si>
  <si>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</si>
  <si>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</si>
  <si>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</si>
  <si>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</si>
  <si>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</si>
  <si>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</si>
  <si>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</si>
  <si>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</si>
  <si>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</si>
  <si>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</si>
  <si>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</si>
  <si>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</si>
  <si>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</si>
  <si>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</si>
  <si>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</si>
  <si>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</si>
  <si>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</si>
  <si>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</si>
  <si>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</si>
  <si>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</si>
  <si>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</si>
  <si>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</si>
  <si>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</si>
  <si>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</si>
  <si>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</si>
  <si>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</si>
  <si>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</si>
  <si>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</si>
  <si>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</si>
  <si>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</si>
  <si>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</si>
  <si>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</si>
  <si>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</si>
  <si>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</si>
  <si>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</si>
  <si>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</si>
  <si>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</si>
  <si>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</si>
  <si>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</si>
  <si>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</si>
  <si>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</si>
  <si>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</si>
  <si>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</si>
  <si>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</si>
  <si>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</si>
  <si>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</si>
  <si>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</si>
  <si>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</si>
  <si>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</si>
  <si>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</si>
  <si>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</si>
  <si>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</si>
  <si>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</si>
  <si>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</si>
  <si>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</si>
  <si>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</si>
  <si>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</si>
  <si>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</si>
  <si>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</si>
  <si>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</si>
  <si>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</si>
  <si>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</si>
  <si>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</si>
  <si>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</si>
  <si>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</si>
  <si>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</si>
  <si>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</si>
  <si>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</si>
  <si>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</si>
  <si>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</si>
  <si>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</si>
  <si>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</si>
  <si>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</si>
  <si>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</si>
  <si>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</si>
  <si>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</si>
  <si>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</si>
  <si>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</si>
  <si>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</si>
  <si>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</si>
  <si>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</si>
  <si>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</si>
  <si>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</si>
  <si>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</si>
  <si>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</si>
  <si>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</si>
  <si>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</si>
  <si>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</si>
  <si>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</si>
  <si>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</si>
  <si>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</si>
  <si>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</si>
  <si>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</si>
  <si>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</si>
  <si>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</si>
  <si>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</si>
  <si>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</si>
  <si>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</si>
  <si>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</si>
  <si>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</si>
  <si>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</si>
  <si>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</si>
  <si>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</si>
  <si>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</si>
  <si>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</si>
  <si>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</si>
  <si>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</si>
  <si>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</si>
  <si>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</si>
  <si>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</si>
  <si>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</si>
  <si>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</si>
  <si>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</si>
  <si>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</si>
  <si>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</si>
  <si>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</si>
  <si>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</si>
  <si>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</si>
  <si>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</si>
  <si>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</si>
  <si>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</si>
  <si>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</si>
  <si>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</si>
  <si>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</si>
  <si>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</si>
  <si>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</si>
  <si>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</si>
  <si>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</si>
  <si>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</si>
  <si>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</si>
  <si>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</si>
  <si>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</si>
  <si>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</si>
  <si>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</si>
  <si>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</si>
  <si>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</si>
  <si>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</si>
  <si>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</si>
  <si>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</si>
  <si>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</si>
  <si>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</si>
  <si>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</si>
  <si>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</si>
  <si>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</si>
  <si>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</si>
  <si>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</si>
  <si>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</si>
  <si>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</si>
  <si>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</si>
  <si>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</si>
  <si>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</si>
  <si>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</si>
  <si>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</si>
  <si>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</si>
  <si>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</si>
  <si>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</si>
  <si>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</si>
  <si>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</si>
  <si>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</si>
  <si>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</si>
  <si>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</si>
  <si>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</si>
  <si>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</si>
  <si>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</si>
  <si>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</si>
  <si>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</si>
  <si>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</si>
  <si>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</si>
  <si>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</si>
  <si>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</si>
  <si>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</si>
  <si>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</si>
  <si>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</si>
  <si>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</si>
  <si>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</si>
  <si>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</si>
  <si>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</si>
  <si>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</si>
  <si>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</si>
  <si>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</si>
  <si>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</si>
  <si>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</si>
  <si>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</si>
  <si>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</si>
  <si>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</si>
  <si>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</si>
  <si>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</si>
  <si>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</si>
  <si>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</si>
  <si>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</si>
  <si>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</si>
  <si>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</si>
  <si>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</si>
  <si>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</si>
  <si>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</si>
  <si>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</si>
  <si>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</si>
  <si>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</si>
  <si>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</si>
  <si>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</si>
  <si>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</si>
  <si>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</si>
  <si>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</si>
  <si>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</si>
  <si>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</si>
  <si>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</si>
  <si>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</si>
  <si>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</si>
  <si>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</si>
  <si>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</si>
  <si>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</si>
  <si>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</si>
  <si>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</si>
  <si>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</si>
  <si>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</si>
  <si>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</si>
  <si>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</si>
  <si>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</si>
  <si>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</si>
  <si>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</si>
  <si>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</si>
  <si>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</si>
  <si>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</si>
  <si>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</si>
  <si>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</si>
  <si>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</si>
  <si>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</si>
  <si>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</si>
  <si>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</si>
  <si>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</si>
  <si>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</si>
  <si>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</si>
  <si>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</si>
  <si>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</si>
  <si>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</si>
  <si>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</si>
  <si>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</si>
  <si>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</si>
  <si>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</si>
  <si>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</si>
  <si>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</si>
  <si>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</si>
  <si>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</si>
  <si>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</si>
  <si>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</si>
  <si>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</si>
  <si>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</si>
  <si>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</si>
  <si>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</si>
  <si>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</si>
  <si>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</si>
  <si>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</si>
  <si>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</si>
  <si>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</si>
  <si>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</si>
  <si>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</si>
  <si>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</si>
  <si>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</si>
  <si>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</si>
  <si>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</si>
  <si>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</si>
  <si>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</si>
  <si>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</si>
  <si>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</si>
  <si>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</si>
  <si>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</si>
  <si>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</si>
  <si>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</si>
  <si>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</si>
  <si>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</si>
  <si>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</si>
  <si>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</si>
  <si>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</si>
  <si>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</si>
  <si>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</si>
  <si>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</si>
  <si>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</si>
  <si>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</si>
  <si>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</si>
  <si>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</si>
  <si>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</si>
  <si>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</si>
  <si>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</si>
  <si>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</si>
  <si>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</si>
  <si>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</si>
  <si>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</si>
  <si>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</si>
  <si>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</si>
  <si>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</si>
  <si>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</si>
  <si>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</si>
  <si>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</si>
  <si>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</si>
  <si>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</si>
  <si>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</si>
  <si>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</si>
  <si>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</si>
  <si>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</si>
  <si>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</si>
  <si>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</si>
  <si>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</si>
  <si>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</si>
  <si>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</si>
  <si>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</si>
  <si>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</si>
  <si>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</si>
  <si>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</si>
  <si>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</si>
  <si>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</si>
  <si>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</si>
  <si>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</si>
  <si>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</si>
  <si>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</si>
  <si>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</si>
  <si>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</si>
  <si>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</si>
  <si>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</si>
  <si>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</si>
  <si>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</si>
  <si>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</si>
  <si>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</si>
  <si>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</si>
  <si>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</si>
  <si>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</si>
  <si>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</si>
  <si>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</si>
  <si>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</si>
  <si>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</si>
  <si>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</si>
  <si>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</si>
  <si>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</si>
  <si>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</si>
  <si>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</si>
  <si>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</si>
  <si>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</si>
  <si>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</si>
  <si>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</si>
  <si>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</si>
  <si>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</si>
  <si>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</si>
  <si>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</si>
  <si>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</si>
  <si>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</si>
  <si>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</si>
  <si>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</si>
  <si>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</si>
  <si>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</si>
  <si>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</si>
  <si>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</si>
  <si>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</si>
  <si>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</si>
  <si>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</si>
  <si>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</si>
  <si>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</si>
  <si>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</si>
  <si>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</si>
  <si>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</si>
  <si>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</si>
  <si>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</si>
  <si>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</si>
  <si>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</si>
  <si>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</si>
  <si>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</si>
  <si>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</si>
  <si>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</si>
  <si>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</si>
  <si>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</si>
  <si>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</si>
  <si>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</si>
  <si>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</si>
  <si>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</si>
  <si>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</si>
  <si>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</si>
  <si>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</si>
  <si>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</si>
  <si>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</si>
  <si>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</si>
  <si>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</si>
  <si>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</si>
  <si>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</si>
  <si>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</si>
  <si>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</si>
  <si>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</si>
  <si>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</si>
  <si>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</si>
  <si>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</si>
  <si>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</si>
  <si>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</si>
  <si>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</si>
  <si>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</si>
  <si>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</si>
  <si>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</si>
  <si>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</si>
  <si>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</si>
  <si>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</si>
  <si>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</si>
  <si>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</si>
  <si>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</si>
  <si>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</si>
  <si>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</si>
  <si>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</si>
  <si>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</si>
  <si>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</si>
  <si>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</si>
  <si>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</si>
  <si>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</si>
  <si>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</si>
  <si>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</si>
  <si>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</si>
  <si>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</si>
  <si>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</si>
  <si>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</si>
  <si>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</si>
  <si>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</si>
  <si>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</si>
  <si>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</si>
  <si>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</si>
  <si>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</si>
  <si>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</si>
  <si>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</si>
  <si>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</si>
  <si>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</si>
  <si>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</si>
  <si>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</si>
  <si>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</si>
  <si>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</si>
  <si>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</si>
  <si>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</si>
  <si>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</si>
  <si>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</si>
  <si>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</si>
  <si>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</si>
  <si>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</si>
  <si>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</si>
  <si>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</si>
  <si>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</si>
  <si>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</si>
  <si>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</si>
  <si>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</si>
  <si>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</si>
  <si>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</si>
  <si>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</si>
  <si>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</si>
  <si>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</si>
  <si>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</si>
  <si>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</si>
  <si>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</si>
  <si>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</si>
  <si>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</si>
  <si>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</si>
  <si>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</si>
  <si>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</si>
  <si>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</si>
  <si>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</si>
  <si>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</si>
  <si>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</si>
  <si>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</si>
  <si>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</si>
  <si>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</si>
  <si>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</si>
  <si>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</si>
  <si>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</si>
  <si>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</si>
  <si>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</si>
  <si>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</si>
  <si>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</si>
  <si>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</si>
  <si>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</si>
  <si>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</si>
  <si>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</si>
  <si>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</si>
  <si>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</si>
  <si>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</si>
  <si>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</si>
  <si>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</si>
  <si>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</si>
  <si>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</si>
  <si>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</si>
  <si>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</si>
  <si>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</si>
  <si>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</si>
  <si>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</si>
  <si>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</si>
  <si>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</si>
  <si>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</si>
  <si>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</si>
  <si>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</si>
  <si>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</si>
  <si>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</si>
  <si>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</si>
  <si>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</si>
  <si>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</si>
  <si>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</si>
  <si>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</si>
  <si>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</si>
  <si>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</si>
  <si>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</si>
  <si>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</si>
  <si>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</si>
  <si>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</si>
  <si>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</si>
  <si>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</si>
  <si>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</si>
  <si>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</si>
  <si>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</si>
  <si>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</si>
  <si>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</si>
  <si>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</si>
  <si>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</si>
  <si>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</si>
  <si>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</si>
  <si>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</si>
  <si>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</si>
  <si>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</si>
  <si>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</si>
  <si>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</si>
  <si>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</si>
  <si>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</si>
  <si>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</si>
  <si>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</si>
  <si>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</si>
  <si>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</si>
  <si>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</si>
  <si>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</si>
  <si>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</si>
  <si>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</si>
  <si>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</si>
  <si>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</si>
  <si>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</si>
  <si>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</si>
  <si>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</si>
  <si>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</si>
  <si>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</si>
  <si>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</si>
  <si>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</si>
  <si>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</si>
  <si>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</si>
  <si>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</si>
  <si>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</si>
  <si>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</si>
  <si>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</si>
  <si>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</si>
  <si>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</si>
  <si>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</si>
  <si>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</si>
  <si>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</si>
  <si>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</si>
  <si>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</si>
  <si>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</si>
  <si>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</si>
  <si>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</si>
  <si>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</si>
  <si>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</si>
  <si>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</si>
  <si>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</si>
  <si>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</si>
  <si>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</si>
  <si>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</si>
  <si>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</si>
  <si>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</si>
  <si>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</si>
  <si>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</si>
  <si>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</si>
  <si>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</si>
  <si>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</si>
  <si>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</si>
  <si>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</si>
  <si>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</si>
  <si>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</si>
  <si>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</si>
  <si>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</si>
  <si>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</si>
  <si>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</si>
  <si>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</si>
  <si>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</si>
  <si>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</si>
  <si>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</si>
  <si>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</si>
  <si>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</si>
  <si>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</si>
  <si>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</si>
  <si>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</si>
  <si>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</si>
  <si>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</si>
  <si>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</si>
  <si>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</si>
  <si>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</si>
  <si>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</si>
  <si>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</si>
  <si>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</si>
  <si>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</si>
  <si>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</si>
  <si>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</si>
  <si>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</si>
  <si>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</si>
  <si>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</si>
  <si>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</si>
  <si>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</si>
  <si>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</si>
  <si>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</si>
  <si>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</si>
  <si>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</si>
  <si>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</si>
  <si>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</si>
  <si>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</si>
  <si>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</si>
  <si>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</si>
  <si>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</si>
  <si>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</si>
  <si>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</si>
  <si>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</si>
  <si>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</si>
  <si>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</si>
  <si>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</si>
  <si>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</si>
  <si>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</si>
  <si>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</si>
  <si>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</si>
  <si>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</si>
  <si>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</si>
  <si>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</si>
  <si>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</si>
  <si>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</si>
  <si>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</si>
  <si>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</si>
  <si>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</si>
  <si>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</si>
  <si>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</si>
  <si>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</si>
  <si>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</si>
  <si>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</si>
  <si>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</si>
  <si>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</si>
  <si>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</si>
  <si>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</si>
  <si>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</si>
  <si>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</si>
  <si>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</si>
  <si>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</si>
  <si>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</si>
  <si>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</si>
  <si>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</si>
  <si>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</si>
  <si>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</si>
  <si>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</si>
  <si>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</si>
  <si>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</si>
  <si>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</si>
  <si>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</si>
  <si>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</si>
  <si>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</si>
  <si>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</si>
  <si>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</si>
  <si>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</si>
  <si>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</si>
  <si>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</si>
  <si>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</si>
  <si>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</si>
  <si>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</si>
  <si>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</si>
  <si>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</si>
  <si>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</si>
  <si>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</si>
  <si>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</si>
  <si>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</si>
  <si>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</si>
  <si>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</si>
  <si>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</si>
  <si>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</si>
  <si>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</si>
  <si>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</si>
  <si>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</si>
  <si>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</si>
  <si>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</si>
  <si>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</si>
  <si>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</si>
  <si>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</si>
  <si>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</si>
  <si>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</si>
  <si>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</si>
  <si>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</si>
  <si>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</si>
  <si>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</si>
  <si>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</si>
  <si>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</si>
  <si>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</si>
  <si>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</si>
  <si>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</si>
  <si>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</si>
  <si>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</si>
  <si>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</si>
  <si>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</si>
  <si>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</si>
  <si>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</si>
  <si>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</si>
  <si>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</si>
  <si>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</si>
  <si>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</si>
  <si>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</si>
  <si>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</si>
  <si>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</si>
  <si>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</si>
  <si>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</si>
  <si>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</si>
  <si>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</si>
  <si>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</si>
  <si>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</si>
  <si>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</si>
  <si>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</si>
  <si>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</si>
  <si>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</si>
  <si>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</si>
  <si>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</si>
  <si>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</si>
  <si>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</si>
  <si>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</si>
  <si>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</si>
  <si>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</si>
  <si>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</si>
  <si>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</si>
  <si>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</si>
  <si>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</si>
  <si>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</si>
  <si>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</si>
  <si>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</si>
  <si>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</si>
  <si>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</si>
  <si>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</si>
  <si>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</si>
  <si>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</si>
  <si>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</si>
  <si>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</si>
  <si>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</si>
  <si>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</si>
  <si>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</si>
  <si>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</si>
  <si>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</si>
  <si>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</si>
  <si>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</si>
  <si>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</si>
  <si>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</si>
  <si>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</si>
  <si>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</si>
  <si>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</si>
  <si>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</si>
  <si>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</si>
  <si>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</si>
  <si>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</si>
  <si>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</si>
  <si>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</si>
  <si>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</si>
  <si>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</si>
  <si>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</si>
  <si>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</si>
  <si>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</si>
  <si>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</si>
  <si>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</si>
  <si>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</si>
  <si>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</si>
  <si>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</si>
  <si>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</si>
  <si>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</si>
  <si>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</si>
  <si>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</si>
  <si>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</si>
  <si>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</si>
  <si>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</si>
  <si>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</si>
  <si>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</si>
  <si>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</si>
  <si>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</si>
  <si>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</si>
  <si>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</si>
  <si>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</si>
  <si>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</si>
  <si>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</si>
  <si>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</si>
  <si>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</si>
  <si>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</si>
  <si>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</si>
  <si>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</si>
  <si>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</si>
  <si>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</si>
  <si>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</si>
  <si>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</si>
  <si>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</si>
  <si>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</si>
  <si>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</si>
  <si>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</si>
  <si>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</si>
  <si>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</si>
  <si>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</si>
  <si>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</si>
  <si>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</si>
  <si>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</si>
  <si>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</si>
  <si>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</si>
  <si>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</si>
  <si>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</si>
  <si>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</si>
  <si>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</si>
  <si>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</si>
  <si>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</si>
  <si>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</si>
  <si>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</si>
  <si>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</si>
  <si>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</si>
  <si>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</si>
  <si>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</si>
  <si>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</si>
  <si>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</si>
  <si>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</si>
  <si>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</si>
  <si>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</si>
  <si>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</si>
  <si>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</si>
  <si>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</si>
  <si>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</si>
  <si>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</si>
  <si>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</si>
  <si>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</si>
  <si>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</si>
  <si>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</si>
  <si>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</si>
  <si>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</si>
  <si>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</si>
  <si>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</si>
  <si>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</si>
  <si>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</si>
  <si>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</si>
  <si>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</si>
  <si>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</si>
  <si>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</si>
  <si>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</si>
  <si>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</si>
  <si>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</si>
  <si>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</si>
  <si>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</si>
  <si>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</si>
  <si>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</si>
  <si>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</si>
  <si>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</si>
  <si>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</si>
  <si>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</si>
  <si>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</si>
  <si>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</si>
  <si>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</si>
  <si>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</si>
  <si>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</si>
  <si>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</si>
  <si>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</si>
  <si>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</si>
  <si>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</si>
  <si>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</si>
  <si>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</si>
  <si>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</si>
  <si>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</si>
  <si>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</si>
  <si>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</si>
  <si>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</si>
  <si>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</si>
  <si>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</si>
  <si>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</si>
  <si>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</si>
  <si>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</si>
  <si>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</si>
  <si>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</si>
  <si>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</si>
  <si>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</si>
  <si>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</si>
  <si>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</si>
  <si>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</si>
  <si>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</si>
  <si>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</si>
  <si>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</si>
  <si>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</si>
  <si>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</si>
  <si>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</si>
  <si>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</si>
  <si>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</si>
  <si>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</si>
  <si>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</si>
  <si>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</si>
  <si>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</si>
  <si>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</si>
  <si>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</si>
  <si>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</si>
  <si>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</si>
  <si>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</si>
  <si>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</si>
  <si>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</si>
  <si>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</si>
  <si>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</si>
  <si>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</si>
  <si>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</si>
  <si>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</si>
  <si>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</si>
  <si>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</si>
  <si>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</si>
  <si>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</si>
  <si>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</si>
  <si>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</si>
  <si>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</si>
  <si>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</si>
  <si>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</si>
  <si>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</si>
  <si>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</si>
  <si>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</si>
  <si>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</si>
  <si>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</si>
  <si>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</si>
  <si>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</si>
  <si>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</si>
  <si>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</si>
  <si>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</si>
  <si>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</si>
  <si>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</si>
  <si>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</si>
  <si>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</si>
  <si>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</si>
  <si>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</si>
  <si>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</si>
  <si>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</si>
  <si>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</si>
  <si>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</si>
  <si>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</si>
  <si>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</si>
  <si>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</si>
  <si>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</si>
  <si>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</si>
  <si>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</si>
  <si>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</si>
  <si>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</si>
  <si>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</si>
  <si>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</si>
  <si>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</si>
  <si>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</si>
  <si>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</si>
  <si>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</si>
  <si>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</si>
  <si>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</si>
  <si>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</si>
  <si>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</si>
  <si>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</si>
  <si>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</si>
  <si>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</si>
  <si>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</si>
  <si>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</si>
  <si>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</si>
  <si>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</si>
  <si>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</si>
  <si>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</si>
  <si>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</si>
  <si>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</si>
  <si>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</si>
  <si>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</si>
  <si>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</si>
  <si>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</si>
  <si>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</si>
  <si>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</si>
  <si>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</si>
  <si>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</si>
  <si>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</si>
  <si>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</si>
  <si>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</si>
  <si>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</si>
  <si>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</si>
  <si>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</si>
  <si>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</si>
  <si>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</si>
  <si>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</si>
  <si>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</si>
  <si>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</si>
  <si>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</si>
  <si>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</si>
  <si>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</si>
  <si>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</si>
  <si>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</si>
  <si>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</si>
  <si>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</si>
  <si>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</si>
  <si>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</si>
  <si>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</si>
  <si>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</si>
  <si>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</si>
  <si>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</si>
  <si>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</si>
  <si>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</si>
  <si>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</si>
  <si>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</si>
  <si>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</si>
  <si>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</si>
  <si>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</si>
  <si>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</si>
  <si>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</si>
  <si>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</si>
  <si>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</si>
  <si>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</si>
  <si>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</si>
  <si>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</si>
  <si>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</si>
  <si>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</si>
  <si>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</si>
  <si>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</si>
  <si>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</si>
  <si>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</si>
  <si>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</si>
  <si>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</si>
  <si>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</si>
  <si>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</si>
  <si>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</si>
  <si>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</si>
  <si>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</si>
  <si>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</si>
  <si>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</si>
  <si>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</si>
  <si>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</si>
  <si>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</si>
  <si>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</si>
  <si>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</si>
  <si>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</si>
  <si>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</si>
  <si>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</si>
  <si>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</si>
  <si>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</si>
  <si>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</si>
  <si>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</si>
  <si>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</si>
  <si>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</si>
  <si>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</si>
  <si>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</si>
  <si>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</si>
  <si>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</si>
  <si>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</si>
  <si>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</si>
  <si>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</si>
  <si>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</si>
  <si>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</si>
  <si>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</si>
  <si>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</si>
  <si>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</si>
  <si>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</si>
  <si>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</si>
  <si>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</si>
  <si>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</si>
  <si>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</si>
  <si>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</si>
  <si>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</si>
  <si>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</si>
  <si>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</si>
  <si>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</si>
  <si>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</si>
  <si>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</si>
  <si>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</si>
  <si>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</si>
  <si>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</si>
  <si>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</si>
  <si>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</si>
  <si>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</si>
  <si>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</si>
  <si>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</si>
  <si>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</si>
  <si>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</si>
  <si>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</si>
  <si>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</si>
  <si>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</si>
  <si>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</si>
  <si>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</si>
  <si>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</si>
  <si>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</si>
  <si>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</si>
  <si>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</si>
  <si>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</si>
  <si>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</si>
  <si>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</si>
  <si>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</si>
  <si>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</si>
  <si>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</si>
  <si>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</si>
  <si>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</si>
  <si>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</si>
  <si>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</si>
  <si>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</si>
  <si>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</si>
  <si>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</si>
  <si>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</si>
  <si>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</si>
  <si>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</si>
  <si>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</si>
  <si>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</si>
  <si>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</si>
  <si>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</si>
  <si>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</si>
  <si>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</si>
  <si>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</si>
  <si>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</si>
  <si>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</si>
  <si>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</si>
  <si>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</si>
  <si>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</si>
  <si>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</si>
  <si>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</si>
  <si>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</si>
  <si>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</si>
  <si>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</si>
  <si>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</si>
  <si>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</si>
  <si>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</si>
  <si>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</si>
  <si>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</si>
  <si>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</si>
  <si>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</si>
  <si>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</si>
  <si>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</si>
  <si>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</si>
  <si>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</si>
  <si>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</si>
  <si>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</si>
  <si>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</si>
  <si>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</si>
  <si>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</si>
  <si>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</si>
  <si>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</si>
  <si>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</si>
  <si>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</si>
  <si>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</si>
  <si>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</si>
  <si>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</si>
  <si>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</si>
  <si>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</si>
  <si>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</si>
  <si>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</si>
  <si>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</si>
  <si>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</si>
  <si>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</si>
  <si>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</si>
  <si>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</si>
  <si>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</si>
  <si>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</si>
  <si>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</si>
  <si>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</si>
  <si>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</si>
  <si>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</si>
  <si>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</si>
  <si>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</si>
  <si>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</si>
  <si>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</si>
  <si>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</si>
  <si>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</si>
  <si>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</si>
  <si>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</si>
  <si>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</si>
  <si>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</si>
  <si>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</si>
  <si>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</si>
  <si>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</si>
  <si>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</si>
  <si>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</si>
  <si>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</si>
  <si>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</si>
  <si>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</si>
  <si>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</si>
  <si>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</si>
  <si>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</si>
  <si>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</si>
  <si>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</si>
  <si>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</si>
  <si>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</si>
  <si>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</si>
  <si>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</si>
  <si>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</si>
  <si>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</si>
  <si>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</si>
  <si>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</si>
  <si>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</si>
  <si>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</si>
  <si>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</si>
  <si>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</si>
  <si>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</si>
  <si>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</si>
  <si>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</si>
  <si>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</si>
  <si>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</si>
  <si>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</si>
  <si>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</si>
  <si>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</si>
  <si>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</si>
  <si>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</si>
  <si>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</si>
  <si>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</si>
  <si>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</si>
  <si>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</si>
  <si>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</si>
  <si>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</si>
  <si>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</si>
  <si>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</si>
  <si>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</si>
  <si>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</si>
  <si>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</si>
  <si>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</si>
  <si>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</si>
  <si>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</si>
  <si>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</si>
  <si>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</si>
  <si>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</si>
  <si>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</si>
  <si>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</si>
  <si>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</si>
  <si>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</si>
  <si>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</si>
  <si>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</si>
  <si>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</si>
  <si>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</si>
  <si>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</si>
  <si>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</si>
  <si>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</si>
  <si>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</si>
  <si>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</si>
  <si>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</si>
  <si>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</si>
  <si>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</si>
  <si>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</si>
  <si>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</si>
  <si>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</si>
  <si>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</si>
  <si>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</si>
  <si>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</si>
  <si>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</si>
  <si>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</si>
  <si>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</si>
  <si>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</si>
  <si>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</si>
  <si>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</si>
  <si>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</si>
  <si>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</si>
  <si>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</si>
  <si>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</si>
  <si>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</si>
  <si>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</si>
  <si>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</si>
  <si>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</si>
  <si>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</si>
  <si>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</si>
  <si>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</si>
  <si>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</si>
  <si>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</si>
  <si>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</si>
  <si>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</si>
  <si>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</si>
  <si>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</si>
  <si>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</si>
  <si>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</si>
  <si>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</si>
  <si>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</si>
  <si>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</si>
  <si>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</si>
  <si>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</si>
  <si>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</si>
  <si>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</si>
  <si>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</si>
  <si>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</si>
  <si>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</si>
  <si>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</si>
  <si>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</si>
  <si>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</si>
  <si>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</si>
  <si>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</si>
  <si>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</si>
  <si>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</si>
  <si>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</si>
  <si>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</si>
  <si>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</si>
  <si>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</si>
  <si>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</si>
  <si>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</si>
  <si>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</si>
  <si>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</si>
  <si>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</si>
  <si>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</si>
  <si>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</si>
  <si>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</si>
  <si>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</si>
  <si>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</si>
  <si>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</si>
  <si>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</si>
  <si>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</si>
  <si>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</si>
  <si>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</si>
  <si>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</si>
  <si>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</si>
  <si>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</si>
  <si>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</si>
  <si>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</si>
  <si>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</si>
  <si>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</si>
  <si>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</si>
  <si>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</si>
  <si>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</si>
  <si>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</si>
  <si>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</si>
  <si>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</si>
  <si>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</si>
  <si>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</si>
  <si>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</si>
  <si>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</si>
  <si>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</si>
  <si>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</si>
  <si>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</si>
  <si>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</si>
  <si>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</si>
  <si>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</si>
  <si>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</si>
  <si>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</si>
  <si>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</si>
  <si>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</si>
  <si>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</si>
  <si>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</si>
  <si>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</si>
  <si>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</si>
  <si>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</si>
  <si>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</si>
  <si>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</si>
  <si>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</si>
  <si>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</si>
  <si>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</si>
  <si>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</si>
  <si>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</si>
  <si>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</si>
  <si>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</si>
  <si>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</si>
  <si>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</si>
  <si>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</si>
  <si>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</si>
  <si>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</si>
  <si>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</si>
  <si>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</si>
  <si>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</si>
  <si>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</si>
  <si>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</si>
  <si>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</si>
  <si>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</si>
  <si>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</si>
  <si>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</si>
  <si>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</si>
  <si>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</si>
  <si>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</si>
  <si>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</si>
  <si>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</si>
  <si>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</si>
  <si>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</si>
  <si>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</si>
  <si>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</si>
  <si>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</si>
  <si>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</si>
  <si>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</si>
  <si>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</si>
  <si>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</si>
  <si>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</si>
  <si>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</si>
  <si>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</si>
  <si>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</si>
  <si>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</si>
  <si>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</si>
  <si>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</si>
  <si>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</si>
  <si>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</si>
  <si>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</si>
  <si>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</si>
  <si>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</si>
  <si>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</si>
  <si>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</si>
  <si>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</si>
  <si>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</si>
  <si>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</si>
  <si>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</si>
  <si>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</si>
  <si>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</si>
  <si>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</si>
  <si>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</si>
  <si>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</si>
  <si>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</si>
  <si>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</si>
  <si>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</si>
  <si>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</si>
  <si>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</si>
  <si>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</si>
  <si>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</si>
  <si>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</si>
  <si>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</si>
  <si>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</si>
  <si>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</si>
  <si>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</si>
  <si>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</si>
  <si>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</si>
  <si>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</si>
  <si>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</si>
  <si>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</si>
  <si>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</si>
  <si>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</si>
  <si>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</si>
  <si>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</si>
  <si>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</si>
  <si>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</si>
  <si>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</si>
  <si>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</si>
  <si>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</si>
  <si>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</si>
  <si>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</si>
  <si>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</si>
  <si>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</si>
  <si>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</si>
  <si>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</si>
  <si>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</si>
  <si>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</si>
  <si>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</si>
  <si>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</si>
  <si>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</si>
  <si>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</si>
  <si>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</si>
  <si>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</si>
  <si>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</si>
  <si>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</si>
  <si>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</si>
  <si>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</si>
  <si>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</si>
  <si>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</si>
  <si>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</si>
  <si>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</si>
  <si>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</si>
  <si>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</si>
  <si>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</si>
  <si>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</si>
  <si>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</si>
  <si>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</si>
  <si>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</si>
  <si>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</si>
  <si>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</si>
  <si>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</si>
  <si>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</si>
  <si>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</si>
  <si>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</si>
  <si>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</si>
  <si>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</si>
  <si>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</si>
  <si>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</si>
  <si>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</si>
  <si>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</si>
  <si>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</si>
  <si>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</si>
  <si>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</si>
  <si>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</si>
  <si>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</si>
  <si>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</si>
  <si>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</si>
  <si>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</si>
  <si>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</si>
  <si>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</si>
  <si>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</si>
  <si>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</si>
  <si>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</si>
  <si>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</si>
  <si>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</si>
  <si>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</si>
  <si>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</si>
  <si>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</si>
  <si>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</si>
  <si>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</si>
  <si>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</si>
  <si>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</si>
  <si>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</si>
  <si>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</si>
  <si>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</si>
  <si>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</si>
  <si>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</si>
  <si>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</si>
  <si>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</si>
  <si>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</si>
  <si>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</si>
  <si>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</si>
  <si>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</si>
  <si>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</si>
  <si>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</si>
  <si>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</si>
  <si>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</si>
  <si>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</si>
  <si>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</si>
  <si>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</si>
  <si>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</si>
  <si>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</si>
  <si>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</si>
  <si>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</si>
  <si>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</si>
  <si>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</si>
  <si>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</si>
  <si>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</si>
  <si>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</si>
  <si>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</si>
  <si>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</si>
  <si>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</si>
  <si>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</si>
  <si>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</si>
  <si>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</si>
  <si>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</si>
  <si>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</si>
  <si>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</si>
  <si>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</si>
  <si>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</si>
  <si>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</si>
  <si>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</si>
  <si>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</si>
  <si>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</si>
  <si>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</si>
  <si>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</si>
  <si>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</si>
  <si>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</si>
  <si>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</si>
  <si>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</si>
  <si>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</si>
  <si>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</si>
  <si>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</si>
  <si>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</si>
  <si>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</si>
  <si>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</si>
  <si>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</si>
  <si>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</si>
  <si>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</si>
  <si>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</si>
  <si>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</si>
  <si>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</si>
  <si>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</si>
  <si>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</si>
  <si>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</si>
  <si>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</si>
  <si>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</si>
  <si>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</si>
  <si>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</si>
  <si>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</si>
  <si>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</si>
  <si>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</si>
  <si>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</si>
  <si>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</si>
  <si>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</si>
  <si>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</si>
  <si>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</si>
  <si>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</si>
  <si>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</si>
  <si>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</si>
  <si>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</si>
  <si>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</si>
  <si>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</si>
  <si>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</si>
  <si>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</si>
  <si>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</si>
  <si>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</si>
  <si>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</si>
  <si>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</si>
  <si>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</si>
  <si>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</si>
  <si>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</si>
  <si>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</si>
  <si>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</si>
  <si>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</si>
  <si>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</si>
  <si>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</si>
  <si>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</si>
  <si>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</si>
  <si>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</si>
  <si>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</si>
  <si>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</si>
  <si>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</si>
  <si>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</si>
  <si>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</si>
  <si>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</si>
  <si>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</si>
  <si>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</si>
  <si>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</si>
  <si>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</si>
  <si>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</si>
  <si>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</si>
  <si>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</si>
  <si>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</si>
  <si>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</si>
  <si>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</si>
  <si>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</si>
  <si>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</si>
  <si>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</si>
  <si>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</si>
  <si>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</si>
  <si>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</si>
  <si>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</si>
  <si>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</si>
  <si>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</si>
  <si>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</si>
  <si>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</si>
  <si>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</si>
  <si>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</si>
  <si>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</si>
  <si>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</si>
  <si>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</si>
  <si>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</si>
  <si>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</si>
  <si>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</si>
  <si>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</si>
  <si>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</si>
  <si>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</si>
  <si>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</si>
  <si>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</si>
  <si>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</si>
  <si>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</si>
  <si>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</si>
  <si>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</si>
  <si>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</si>
  <si>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</si>
  <si>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</si>
  <si>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</si>
  <si>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</si>
  <si>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</si>
  <si>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</si>
  <si>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</si>
  <si>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</si>
  <si>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</si>
  <si>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</si>
  <si>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</si>
  <si>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</si>
  <si>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</si>
  <si>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</si>
  <si>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</si>
  <si>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</si>
  <si>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</si>
  <si>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</si>
  <si>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</si>
  <si>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</si>
  <si>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</si>
  <si>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</si>
  <si>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</si>
  <si>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</si>
  <si>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</si>
  <si>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</si>
  <si>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</si>
  <si>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</si>
  <si>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</si>
  <si>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</si>
  <si>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</si>
  <si>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</si>
  <si>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</si>
  <si>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</si>
  <si>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</si>
  <si>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</si>
  <si>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</si>
  <si>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</si>
  <si>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</si>
  <si>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</si>
  <si>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</si>
  <si>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</si>
  <si>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</si>
  <si>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</si>
  <si>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</si>
  <si>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</si>
  <si>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</si>
  <si>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</si>
  <si>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</si>
  <si>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</si>
  <si>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</si>
  <si>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</si>
  <si>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</si>
  <si>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</si>
  <si>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</si>
  <si>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</si>
  <si>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</si>
  <si>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</si>
  <si>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</si>
  <si>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</si>
  <si>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</si>
  <si>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</si>
  <si>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</si>
  <si>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</si>
  <si>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</si>
  <si>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</si>
  <si>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</si>
  <si>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</si>
  <si>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</si>
  <si>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</si>
  <si>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</si>
  <si>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</si>
  <si>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</si>
  <si>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</si>
  <si>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</si>
  <si>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</si>
  <si>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</si>
  <si>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</si>
  <si>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</si>
  <si>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</si>
  <si>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</si>
  <si>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</si>
  <si>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</si>
  <si>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</si>
  <si>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</si>
  <si>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</si>
  <si>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</si>
  <si>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</si>
  <si>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</si>
  <si>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</si>
  <si>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</si>
  <si>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</si>
  <si>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</si>
  <si>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</si>
  <si>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</si>
  <si>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</si>
  <si>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</si>
  <si>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</si>
  <si>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</si>
  <si>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</si>
  <si>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</si>
  <si>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</si>
  <si>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</si>
  <si>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</si>
  <si>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</si>
  <si>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</si>
  <si>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</si>
  <si>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</si>
  <si>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</si>
  <si>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</si>
  <si>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</si>
  <si>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</si>
  <si>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</si>
  <si>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</si>
  <si>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</si>
  <si>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</si>
  <si>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</si>
  <si>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</si>
  <si>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</si>
  <si>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</si>
  <si>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</si>
  <si>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</si>
  <si>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</si>
  <si>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</si>
  <si>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</si>
  <si>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</si>
  <si>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</si>
  <si>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</si>
  <si>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</si>
  <si>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</si>
  <si>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</si>
  <si>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</si>
  <si>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</si>
  <si>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</si>
  <si>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</si>
  <si>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</si>
  <si>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</si>
  <si>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</si>
  <si>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</si>
  <si>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</si>
  <si>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</si>
  <si>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</si>
  <si>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</si>
  <si>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</si>
  <si>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</si>
  <si>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</si>
  <si>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</si>
  <si>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</si>
  <si>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</si>
  <si>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</si>
  <si>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</si>
  <si>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</si>
  <si>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</si>
  <si>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</si>
  <si>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</si>
  <si>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</si>
  <si>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</si>
  <si>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</si>
  <si>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</si>
  <si>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</si>
  <si>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</si>
  <si>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</si>
  <si>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</si>
  <si>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</si>
  <si>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</si>
  <si>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</si>
  <si>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</si>
  <si>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</si>
  <si>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</si>
  <si>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</si>
  <si>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</si>
  <si>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</si>
  <si>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</si>
  <si>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</si>
  <si>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</si>
  <si>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</si>
  <si>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</si>
  <si>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</si>
  <si>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</si>
  <si>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</si>
  <si>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</si>
  <si>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</si>
  <si>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</si>
  <si>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</si>
  <si>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</si>
  <si>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</si>
  <si>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</si>
  <si>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</si>
  <si>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</si>
  <si>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</si>
  <si>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</si>
  <si>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</si>
  <si>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</si>
  <si>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</si>
  <si>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</si>
  <si>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</si>
  <si>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</si>
  <si>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</si>
  <si>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</si>
  <si>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</si>
  <si>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</si>
  <si>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</si>
  <si>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</si>
  <si>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</si>
  <si>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</si>
  <si>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</si>
  <si>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</si>
  <si>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</si>
  <si>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</si>
  <si>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</si>
  <si>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</si>
  <si>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</si>
  <si>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</si>
  <si>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</si>
  <si>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</si>
  <si>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</si>
  <si>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</si>
  <si>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</si>
  <si>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</si>
  <si>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</si>
  <si>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</si>
  <si>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</si>
  <si>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</si>
  <si>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</si>
  <si>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</si>
  <si>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</si>
  <si>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</si>
  <si>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</si>
  <si>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</si>
  <si>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</si>
  <si>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</si>
  <si>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</si>
  <si>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</si>
  <si>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</si>
  <si>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</si>
  <si>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</si>
  <si>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</si>
  <si>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</si>
  <si>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</si>
  <si>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</si>
  <si>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</si>
  <si>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</si>
  <si>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</si>
  <si>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</si>
  <si>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</si>
  <si>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</si>
  <si>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</si>
  <si>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</si>
  <si>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</si>
  <si>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</si>
  <si>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</si>
  <si>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</si>
  <si>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</si>
  <si>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</si>
  <si>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</si>
  <si>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</si>
  <si>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</si>
  <si>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</si>
  <si>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</si>
  <si>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</si>
  <si>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</si>
  <si>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</si>
  <si>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</si>
  <si>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</si>
  <si>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</si>
  <si>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</si>
  <si>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</si>
  <si>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</si>
  <si>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</si>
  <si>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</si>
  <si>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</si>
  <si>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</si>
  <si>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</si>
  <si>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</si>
  <si>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</si>
  <si>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</si>
  <si>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</si>
  <si>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</si>
  <si>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</si>
  <si>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</si>
  <si>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</si>
  <si>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</si>
  <si>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</si>
  <si>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</si>
  <si>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</si>
  <si>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</si>
  <si>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</si>
  <si>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</si>
  <si>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</si>
  <si>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</si>
  <si>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</si>
  <si>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</si>
  <si>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</si>
  <si>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</si>
  <si>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</si>
  <si>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</si>
  <si>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</si>
  <si>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</si>
  <si>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</si>
  <si>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</si>
  <si>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</si>
  <si>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</si>
  <si>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</si>
  <si>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</si>
  <si>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</si>
  <si>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</si>
  <si>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</si>
  <si>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</si>
  <si>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</si>
  <si>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</si>
  <si>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</si>
  <si>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</si>
  <si>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</si>
  <si>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</si>
  <si>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</si>
  <si>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</si>
  <si>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</si>
  <si>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</si>
  <si>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</si>
  <si>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</si>
  <si>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</si>
  <si>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</si>
  <si>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</si>
  <si>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</si>
  <si>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</si>
  <si>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</si>
  <si>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</si>
  <si>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</si>
  <si>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</si>
  <si>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</si>
  <si>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</si>
  <si>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</si>
  <si>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</si>
  <si>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</si>
  <si>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</si>
  <si>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</si>
  <si>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</si>
  <si>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</si>
  <si>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</si>
  <si>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</si>
  <si>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</si>
  <si>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</si>
  <si>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</si>
  <si>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</si>
  <si>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</si>
  <si>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</si>
  <si>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</si>
  <si>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</si>
  <si>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</si>
  <si>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</si>
  <si>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</si>
  <si>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</si>
  <si>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</si>
  <si>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</si>
  <si>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</si>
  <si>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</si>
  <si>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</si>
  <si>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</si>
  <si>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</si>
  <si>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</si>
  <si>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</si>
  <si>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</si>
  <si>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</si>
  <si>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</si>
  <si>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</si>
  <si>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</si>
  <si>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</si>
  <si>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</si>
  <si>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</si>
  <si>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</si>
  <si>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</si>
  <si>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</si>
  <si>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</si>
  <si>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</si>
  <si>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</si>
  <si>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</si>
  <si>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</si>
  <si>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</si>
  <si>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</si>
  <si>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</si>
  <si>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</si>
  <si>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</si>
  <si>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</si>
  <si>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</si>
  <si>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</si>
  <si>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</si>
  <si>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</si>
  <si>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</si>
  <si>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</si>
  <si>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</si>
  <si>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</si>
  <si>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</si>
  <si>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</si>
  <si>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</si>
  <si>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</si>
  <si>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</si>
  <si>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</si>
  <si>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</si>
  <si>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</si>
  <si>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</si>
  <si>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</si>
  <si>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</si>
  <si>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</si>
  <si>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</si>
  <si>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</si>
  <si>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</si>
  <si>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</si>
  <si>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</si>
  <si>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</si>
  <si>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</si>
  <si>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</si>
  <si>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</si>
  <si>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</si>
  <si>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</si>
  <si>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</si>
  <si>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</si>
  <si>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</si>
  <si>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</si>
  <si>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</si>
  <si>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</si>
  <si>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</si>
  <si>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</si>
  <si>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</si>
  <si>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</si>
  <si>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</si>
  <si>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</si>
  <si>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</si>
  <si>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</si>
  <si>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</si>
  <si>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</si>
  <si>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</si>
  <si>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</si>
  <si>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</si>
  <si>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</si>
  <si>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</si>
  <si>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</si>
  <si>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</si>
  <si>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</si>
  <si>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</si>
  <si>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</si>
  <si>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</si>
  <si>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</si>
  <si>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</si>
  <si>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</si>
  <si>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</si>
  <si>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</si>
  <si>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</si>
  <si>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</si>
  <si>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</si>
  <si>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</si>
  <si>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</si>
  <si>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</si>
  <si>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</si>
  <si>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</si>
  <si>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</si>
  <si>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</si>
  <si>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</si>
  <si>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</si>
  <si>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</si>
  <si>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</si>
  <si>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</si>
  <si>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</si>
  <si>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</si>
  <si>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</si>
  <si>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</si>
  <si>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</si>
  <si>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</si>
  <si>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</si>
  <si>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</si>
  <si>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</si>
  <si>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</si>
  <si>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</si>
  <si>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</si>
  <si>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</si>
  <si>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</si>
  <si>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</si>
  <si>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</si>
  <si>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</si>
  <si>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</si>
  <si>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</si>
  <si>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</si>
  <si>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</si>
  <si>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</si>
  <si>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</si>
  <si>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</si>
  <si>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</si>
  <si>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</si>
  <si>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</si>
  <si>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</si>
  <si>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</si>
  <si>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</si>
  <si>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</si>
  <si>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</si>
  <si>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</si>
  <si>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</si>
  <si>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</si>
  <si>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 xml:space="preserve">CONTA-CLIP Verbindungstechnik GmbH						</t>
  </si>
  <si>
    <t xml:space="preserve">Otto-Hahn-Strasse 7, 33161 Hövelhof, Germany						</t>
  </si>
  <si>
    <t xml:space="preserve">Stefan Broeckling						</t>
  </si>
  <si>
    <t>stefan.broeckling@conta-clip.de</t>
  </si>
  <si>
    <t xml:space="preserve">+49 5257 9833-0						</t>
  </si>
  <si>
    <t>all article numbers</t>
  </si>
  <si>
    <t>for our CONTA-Connect product range</t>
  </si>
  <si>
    <t>for our CONTA-Cable product range</t>
  </si>
  <si>
    <t>for our CONTA-Box product range</t>
  </si>
  <si>
    <t>for our CONTA-Label product range</t>
  </si>
  <si>
    <t>for our CONTA-Con product 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</si>
</sst>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3">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indexed="65"/>
        <bgColor rgb="FF000000"/>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style="thin">
        <color rgb="FF003366"/>
      </right>
      <top/>
      <bottom style="thin">
        <color rgb="FF003366"/>
      </bottom>
      <diagonal/>
    </border>
    <border>
      <left/>
      <right style="thin">
        <color rgb="FF003366"/>
      </right>
      <top style="thin">
        <color rgb="FF003366"/>
      </top>
      <bottom style="thin">
        <color rgb="FF003366"/>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6" fillId="45" borderId="56" xfId="829" applyNumberFormat="1" applyFill="1" applyBorder="1" applyAlignment="1" applyProtection="1">
      <alignment horizontal="left" vertical="center" wrapText="1"/>
      <protection locked="0"/>
    </xf>
    <xf numFmtId="49" fontId="18" fillId="82" borderId="77" xfId="0" applyNumberFormat="1" applyFont="1" applyFill="1" applyBorder="1" applyAlignment="1" applyProtection="1">
      <alignment horizontal="left" vertical="center" wrapText="1"/>
      <protection locked="0"/>
    </xf>
    <xf numFmtId="0" fontId="18" fillId="82" borderId="77" xfId="0" applyFont="1" applyFill="1" applyBorder="1" applyAlignment="1" applyProtection="1">
      <alignment horizontal="left" vertical="center" wrapText="1"/>
      <protection locked="0"/>
    </xf>
    <xf numFmtId="49" fontId="18" fillId="82" borderId="76" xfId="0" applyNumberFormat="1" applyFont="1" applyFill="1" applyBorder="1" applyAlignment="1" applyProtection="1">
      <alignment horizontal="left" vertical="center" wrapText="1"/>
      <protection locked="0"/>
    </xf>
    <xf numFmtId="0" fontId="18" fillId="82" borderId="76" xfId="0" applyFon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tefan.broeckling@conta-clip.de" TargetMode="External"/><Relationship Id="rId1" Type="http://schemas.openxmlformats.org/officeDocument/2006/relationships/hyperlink" Target="mailto:stefan.broeckling@conta-clip.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9"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35">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E3" sqref="E3:I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79"/>
      <c r="F3" s="380"/>
      <c r="G3" s="380"/>
      <c r="H3" s="380"/>
      <c r="I3" s="380"/>
      <c r="J3" s="192" t="s">
        <v>12808</v>
      </c>
      <c r="K3" s="30"/>
      <c r="L3" s="103"/>
      <c r="P3" s="39">
        <f>MATCH($D$3,LN,0)</f>
        <v>1</v>
      </c>
    </row>
    <row r="4" spans="1:34" ht="15.7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20</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ustomHeight="1">
      <c r="A8" s="32"/>
      <c r="B8" s="66" t="str">
        <f ca="1">OFFSET(L!$C$1,MATCH("Declaration"&amp;ADDRESS(ROW(),COLUMN(),4),L!$A:$A,0)-1,SL,,)</f>
        <v>Company Name (*):</v>
      </c>
      <c r="C8" s="67"/>
      <c r="D8" s="347" t="s">
        <v>12810</v>
      </c>
      <c r="E8" s="348"/>
      <c r="F8" s="348"/>
      <c r="G8" s="348"/>
      <c r="H8" s="348"/>
      <c r="I8" s="348"/>
      <c r="J8" s="34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t="s">
        <v>22</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Go to Product List tab to enter products this declaration applies to</v>
      </c>
      <c r="C10" s="113"/>
      <c r="D10" s="368"/>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Click here to enter the products this declaration applies to</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12811</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12812</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5" t="s">
        <v>12813</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12814</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12812</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5" t="s">
        <v>12813</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44887</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78" t="str">
        <f ca="1">OFFSET(L!$C$1,MATCH("Declaration"&amp;ADDRESS(ROW(),COLUMN(),4),L!$A:$A,0)-1,SL,,)</f>
        <v>Answer the following questions 1 - 7 based on the declaration scope indicated above</v>
      </c>
      <c r="C24" s="378"/>
      <c r="D24" s="378"/>
      <c r="E24" s="378"/>
      <c r="F24" s="378"/>
      <c r="G24" s="378"/>
      <c r="H24" s="378"/>
      <c r="I24" s="378"/>
      <c r="J24" s="37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24</v>
      </c>
      <c r="E26" s="323"/>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1"/>
      <c r="E50" s="382"/>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1"/>
      <c r="E51" s="382"/>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c r="E71" s="323"/>
      <c r="F71" s="51"/>
      <c r="G71" s="338"/>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2"/>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2"/>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D61332DC-E42E-4630-9C4B-E62085D547EA}"/>
    <hyperlink ref="D20" r:id="rId2" xr:uid="{0AC88EE1-FFEC-4939-B42F-C04B361BBEE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3" t="s">
        <v>44</v>
      </c>
      <c r="K2" s="384"/>
      <c r="L2" s="384"/>
      <c r="M2" s="384"/>
      <c r="N2" s="384"/>
      <c r="O2" s="384"/>
      <c r="P2" s="164"/>
      <c r="Q2" s="165"/>
      <c r="R2" s="166"/>
      <c r="S2" s="166"/>
      <c r="T2" s="166"/>
      <c r="AH2" s="132" t="s">
        <v>27</v>
      </c>
    </row>
    <row r="3" spans="1:34" s="17" customFormat="1" ht="240.6" customHeight="1">
      <c r="A3" s="205"/>
      <c r="B3" s="38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5"/>
      <c r="D3" s="385"/>
      <c r="E3" s="385"/>
      <c r="F3" s="167"/>
      <c r="G3" s="386" t="str">
        <f ca="1">OFFSET(L!$C$1,MATCH("General"&amp;"Cpy",L!$A:$A,0)-1,SL,,)</f>
        <v>© 2022 Responsible Minerals Initiative. All rights reserved.</v>
      </c>
      <c r="H3" s="386"/>
      <c r="I3" s="387"/>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88" t="str">
        <f ca="1">OFFSET(L!$C$1,MATCH("Checker"&amp;ADDRESS(ROW(),COLUMN(),4),L!$A:$A,0)-1,SL,,)</f>
        <v>To ensure all required fields have been populated before submitting to your customers review form for any line items highlighted in red</v>
      </c>
      <c r="B1" s="388"/>
      <c r="C1" s="388"/>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Click here to return to Product List</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 xml:space="preserve">CONTA-CLIP Verbindungstechnik GmbH						</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B. Product (or List of Products)</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 xml:space="preserve">Stefan Broeckling						</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stefan.broeckling@conta-clip.de</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 xml:space="preserve">+49 5257 9833-0						</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 xml:space="preserve">Stefan Broeckling						</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stefan.broeckling@conta-clip.de</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16</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44887</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f>Declaration!D69</f>
        <v>0</v>
      </c>
      <c r="C48" s="138" t="str">
        <f t="shared" ca="1" si="3"/>
        <v>Complete</v>
      </c>
      <c r="D48" s="231" t="str">
        <f>IF(H48=1,"Click here to answer question (A)","")</f>
        <v/>
      </c>
      <c r="E48" s="17" t="s">
        <v>16</v>
      </c>
      <c r="F48" s="85">
        <f>IF(SUM(F$23:F$24)=0,0,1)</f>
        <v>0</v>
      </c>
      <c r="G48" s="63">
        <f t="shared" si="8"/>
        <v>1</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f>Declaration!D71</f>
        <v>0</v>
      </c>
      <c r="C50" s="138" t="str">
        <f ca="1">IF(H50=1,J50,I50)</f>
        <v>Complete</v>
      </c>
      <c r="D50" s="196" t="str">
        <f>IF(H50=1,"Click here to answer question (B)","")</f>
        <v/>
      </c>
      <c r="E50" s="17" t="s">
        <v>16</v>
      </c>
      <c r="F50" s="85">
        <f t="shared" ref="F50:F59" si="10">F$48</f>
        <v>0</v>
      </c>
      <c r="G50" s="63">
        <f t="shared" si="8"/>
        <v>1</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Complete</v>
      </c>
      <c r="D55" s="196" t="str">
        <f>IF(H55=1,"Click here to answer question (D)","")</f>
        <v/>
      </c>
      <c r="E55" s="17" t="s">
        <v>16</v>
      </c>
      <c r="F55" s="85">
        <f t="shared" si="10"/>
        <v>0</v>
      </c>
      <c r="G55" s="63">
        <f t="shared" si="8"/>
        <v>1</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196" t="str">
        <f>IF(H56=1,"Click here to answer question (E)","")</f>
        <v/>
      </c>
      <c r="E56" s="17" t="s">
        <v>16</v>
      </c>
      <c r="F56" s="85">
        <f t="shared" si="10"/>
        <v>0</v>
      </c>
      <c r="G56" s="63">
        <f>IF(B56=0,1,0)</f>
        <v>1</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f>Declaration!D81</f>
        <v>0</v>
      </c>
      <c r="C58" s="138" t="str">
        <f ca="1">IF(H58=1,J58,I58)</f>
        <v>Complete</v>
      </c>
      <c r="D58" s="196" t="str">
        <f>IF(H58=1,"Click here to answer question (F)","")</f>
        <v/>
      </c>
      <c r="E58" s="17" t="s">
        <v>16</v>
      </c>
      <c r="F58" s="85">
        <f t="shared" si="10"/>
        <v>0</v>
      </c>
      <c r="G58" s="63">
        <f>IF(B58=0,1,0)</f>
        <v>1</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f>Declaration!D83</f>
        <v>0</v>
      </c>
      <c r="C59" s="138" t="str">
        <f t="shared" ca="1" si="3"/>
        <v>Complete</v>
      </c>
      <c r="D59" s="196" t="str">
        <f>IF(H59=1,"Click here to answer question (G)","")</f>
        <v/>
      </c>
      <c r="E59" s="17" t="s">
        <v>16</v>
      </c>
      <c r="F59" s="85">
        <f t="shared" si="10"/>
        <v>0</v>
      </c>
      <c r="G59" s="63">
        <f t="shared" si="8"/>
        <v>1</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One or more product / item numbers have been provided</v>
      </c>
      <c r="C60" s="80" t="str">
        <f ca="1">IF(H60=1,J60,I60)</f>
        <v>Complete</v>
      </c>
      <c r="D60" s="196" t="str">
        <f>IF(H60=1,"Click here to enter detail on Product List tab","")</f>
        <v/>
      </c>
      <c r="E60" s="17" t="s">
        <v>16</v>
      </c>
      <c r="F60" s="85">
        <f>IF(B5=Declaration!Q9,1,0)</f>
        <v>1</v>
      </c>
      <c r="G60" s="63">
        <f>IF('Product List'!B6="",1,0)</f>
        <v>0</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7" sqref="C17"/>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0" t="str">
        <f ca="1">OFFSET(L!$C$1,MATCH("Product List"&amp;ADDRESS(ROW(),COLUMN(),4),L!$A:$A,0)-1,SL,,)</f>
        <v>Completion required only if reporting level "Product (or List of Products)" selected on the 'Declaration' worksheet.</v>
      </c>
      <c r="B1" s="391"/>
      <c r="C1" s="391"/>
      <c r="D1" s="391"/>
      <c r="E1" s="108"/>
    </row>
    <row r="2" spans="1:35">
      <c r="A2" s="20"/>
      <c r="B2" s="110"/>
      <c r="C2" s="110"/>
      <c r="D2"/>
      <c r="E2" s="21"/>
    </row>
    <row r="3" spans="1:35">
      <c r="A3" s="20"/>
      <c r="B3" s="110"/>
      <c r="C3" s="110"/>
      <c r="D3" s="110"/>
      <c r="E3" s="21"/>
    </row>
    <row r="4" spans="1:35" ht="15.75" customHeight="1">
      <c r="A4" s="20"/>
      <c r="B4" s="389" t="s">
        <v>52</v>
      </c>
      <c r="C4" s="389"/>
      <c r="D4" s="38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396" t="s">
        <v>12815</v>
      </c>
      <c r="C6" s="397" t="s">
        <v>12816</v>
      </c>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398" t="s">
        <v>12815</v>
      </c>
      <c r="C7" s="399" t="s">
        <v>12817</v>
      </c>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398" t="s">
        <v>12815</v>
      </c>
      <c r="C8" s="399" t="s">
        <v>12818</v>
      </c>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398" t="s">
        <v>12815</v>
      </c>
      <c r="C9" s="399" t="s">
        <v>12819</v>
      </c>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398" t="s">
        <v>12815</v>
      </c>
      <c r="C10" s="399" t="s">
        <v>12820</v>
      </c>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2" t="str">
        <f ca="1">OFFSET(L!$C$1,MATCH("General"&amp;"Cpy",L!$A:$A,0)-1,SL,,)</f>
        <v>© 2022 Responsible Minerals Initiative. All rights reserved.</v>
      </c>
      <c r="C1001" s="392"/>
      <c r="D1001" s="392"/>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3">
      <c r="A2" s="394"/>
      <c r="B2" s="394"/>
      <c r="C2" s="394"/>
      <c r="D2" s="394"/>
      <c r="E2" s="394"/>
      <c r="F2" s="394"/>
      <c r="G2" s="394"/>
      <c r="H2" s="394"/>
      <c r="I2" s="394"/>
    </row>
    <row r="3" spans="1:13">
      <c r="A3" s="394"/>
      <c r="B3" s="394"/>
      <c r="C3" s="394"/>
      <c r="D3" s="394"/>
      <c r="E3" s="394"/>
      <c r="F3" s="394"/>
      <c r="G3" s="394"/>
      <c r="H3" s="394"/>
      <c r="I3" s="394"/>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60">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3.75">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28.25">
      <c r="A64" s="128" t="str">
        <f t="shared" si="0"/>
        <v>InstructionsA70</v>
      </c>
      <c r="B64" s="128" t="s">
        <v>392</v>
      </c>
      <c r="C64" s="128" t="s">
        <v>762</v>
      </c>
      <c r="D64" s="128" t="s">
        <v>763</v>
      </c>
      <c r="E64" s="246" t="s">
        <v>764</v>
      </c>
      <c r="F64" s="247" t="s">
        <v>765</v>
      </c>
      <c r="G64" s="258" t="s">
        <v>766</v>
      </c>
      <c r="H64" s="298" t="s">
        <v>767</v>
      </c>
    </row>
    <row r="65" spans="1:8" ht="28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14">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40.5">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7">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2.75">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Begemann, Ralf</cp:lastModifiedBy>
  <cp:revision/>
  <dcterms:created xsi:type="dcterms:W3CDTF">2010-06-21T21:00:23Z</dcterms:created>
  <dcterms:modified xsi:type="dcterms:W3CDTF">2022-11-22T13:04:20Z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